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9"/>
  </bookViews>
  <sheets>
    <sheet name="bev-int" sheetId="1" r:id="rId1"/>
    <sheet name="kiad-int" sheetId="2" r:id="rId2"/>
    <sheet name="szoc_k_" sheetId="3" r:id="rId3"/>
    <sheet name="beruh" sheetId="4" r:id="rId4"/>
    <sheet name="felúj" sheetId="5" r:id="rId5"/>
    <sheet name="eu_s pr_" sheetId="6" r:id="rId6"/>
    <sheet name="belső fin_ " sheetId="7" r:id="rId7"/>
    <sheet name="külső fin_" sheetId="8" r:id="rId8"/>
    <sheet name="tart_" sheetId="9" r:id="rId9"/>
    <sheet name="önk.bev.cofog" sheetId="10" r:id="rId10"/>
    <sheet name="önk.kiad.cofog" sheetId="11" r:id="rId11"/>
    <sheet name="ph bev.cofog" sheetId="12" r:id="rId12"/>
    <sheet name="ph kiad cofog" sheetId="13" r:id="rId13"/>
    <sheet name="i-bev" sheetId="14" r:id="rId14"/>
    <sheet name="i-kiad" sheetId="15" r:id="rId15"/>
    <sheet name="létsz" sheetId="16" r:id="rId16"/>
    <sheet name="Stab_tv_" sheetId="17" r:id="rId17"/>
    <sheet name="egyenleg" sheetId="18" r:id="rId18"/>
    <sheet name="b_k_ré" sheetId="19" r:id="rId19"/>
    <sheet name="hköt" sheetId="20" r:id="rId20"/>
    <sheet name="mérl_" sheetId="21" r:id="rId21"/>
    <sheet name="m_mérl_" sheetId="22" r:id="rId22"/>
    <sheet name="f_mérl_" sheetId="23" r:id="rId23"/>
    <sheet name="kedv_" sheetId="24" r:id="rId24"/>
    <sheet name="3émérl" sheetId="25" r:id="rId25"/>
    <sheet name="eifelh" sheetId="26" r:id="rId26"/>
    <sheet name="Áll.hj." sheetId="27" r:id="rId27"/>
    <sheet name="maradv.cél szerinti tag" sheetId="28" r:id="rId28"/>
    <sheet name="Munka2" sheetId="29" r:id="rId29"/>
  </sheets>
  <externalReferences>
    <externalReference r:id="rId32"/>
  </externalReferences>
  <definedNames>
    <definedName name="_xlnm.Print_Titles" localSheetId="18">'b_k_ré'!$1:$5</definedName>
    <definedName name="_xlnm.Print_Area" localSheetId="15">'létsz'!$A$1:$G$55</definedName>
  </definedNames>
  <calcPr fullCalcOnLoad="1"/>
</workbook>
</file>

<file path=xl/sharedStrings.xml><?xml version="1.0" encoding="utf-8"?>
<sst xmlns="http://schemas.openxmlformats.org/spreadsheetml/2006/main" count="1645" uniqueCount="872">
  <si>
    <t>Közhatalmi bevételek</t>
  </si>
  <si>
    <t>Helyi adópótlék, adóbírság</t>
  </si>
  <si>
    <t>Igazgatási szolg.díj</t>
  </si>
  <si>
    <t>Bérleti és lízingdíjbevétel</t>
  </si>
  <si>
    <t>Egyéb szolgáltatások nyújtása</t>
  </si>
  <si>
    <t>Egyéb ellátási díjak</t>
  </si>
  <si>
    <t>Egyéb tárgyi eszköz értékesítés</t>
  </si>
  <si>
    <t>Sportlétesítmények, edzőtáborok működtetése és fejlesztése</t>
  </si>
  <si>
    <t>Közművelődési tevékenységek és támogatásuk</t>
  </si>
  <si>
    <t>Egyéb szociális pénzbeli és természetbeni ellátások, támogatások</t>
  </si>
  <si>
    <t>Kötelező összesen:</t>
  </si>
  <si>
    <t>Önkormányzatok és önkormányzati hivatalok jogalkotás és általános igazgatási tevékenysége</t>
  </si>
  <si>
    <t>Adó-, vám és jövedéki igazgatás</t>
  </si>
  <si>
    <t>Állampolgársági ügyek - Anyakönyv</t>
  </si>
  <si>
    <t>Építés hatósági ügyek</t>
  </si>
  <si>
    <t>Szociális Igazgatás</t>
  </si>
  <si>
    <t xml:space="preserve">Eredeti </t>
  </si>
  <si>
    <t>MŰKÖDÉSI TARTALÉK</t>
  </si>
  <si>
    <t>Általános tartalék</t>
  </si>
  <si>
    <t>Működési tartalék</t>
  </si>
  <si>
    <t>Működési céltartalék</t>
  </si>
  <si>
    <t>Zárolt tartalék</t>
  </si>
  <si>
    <t>FELHALMOZÁSI TARTALÉK</t>
  </si>
  <si>
    <t>Felhalmozási tartalék</t>
  </si>
  <si>
    <t>Felhalmozási céltartalék</t>
  </si>
  <si>
    <t>MINDÖSSZESEN:</t>
  </si>
  <si>
    <t>Műk.c.visszatér.tám. és kölcsönök ny. ÁH belül</t>
  </si>
  <si>
    <t>Műk.c.peszk.átad. ÁH kívülre nonprofit szerv.</t>
  </si>
  <si>
    <t>Műk.c.peszk.átad. ÁH kívülre egyházak</t>
  </si>
  <si>
    <t>Egyéb működési célú támogatások ÁH kívülre</t>
  </si>
  <si>
    <t>Egyéb működési kiadások</t>
  </si>
  <si>
    <t>Felh..c.garancia és kezességváll.m.köt.ÁH belül</t>
  </si>
  <si>
    <t>Felh.c.visszatér.tám. és kölcsönök ny. ÁH belül</t>
  </si>
  <si>
    <t>Egyéb felhalmozási c.tám. ÁH belül</t>
  </si>
  <si>
    <t>Felh.c.visszatér.tám. és kölcsönök ny. ÁH kívülre</t>
  </si>
  <si>
    <t>Felh.c.peszk.átad. ÁH kívülre nonprofit szerv.</t>
  </si>
  <si>
    <t>Felh.c.peszk.átad. ÁH kívülre vállalkozások</t>
  </si>
  <si>
    <t>Egyéb felhalmozási kiadások</t>
  </si>
  <si>
    <t>Munkavállalók visszatér. Tám.</t>
  </si>
  <si>
    <t>ÁH belüli megelőlegezések</t>
  </si>
  <si>
    <t>Adóssághoz nem kapcs.származékos ügyl.bevét.</t>
  </si>
  <si>
    <t>Adóssághoz nem kapcs.származékos ügyl.kiad.</t>
  </si>
  <si>
    <t>Irányítószervi támogatás Wass Albert Műv.Központ</t>
  </si>
  <si>
    <t>Irányítószervi támogatás Gyöngyszem Óvoda</t>
  </si>
  <si>
    <t>Wass Albert Művelődési Központ</t>
  </si>
  <si>
    <t>Lakástámogatás</t>
  </si>
  <si>
    <t>Egyéb felhalmozási célú támogatások ÁH kívülre</t>
  </si>
  <si>
    <t>Költségvetési bevételek</t>
  </si>
  <si>
    <t>Költségvetési kiadások</t>
  </si>
  <si>
    <t>Külső forrásból finanszírozandó költségvetési hiány (hiány -, többlet +)</t>
  </si>
  <si>
    <t>Költségetési kiadások</t>
  </si>
  <si>
    <t>Költségvetési hiány (hiány -, többlet +)</t>
  </si>
  <si>
    <t>Belső finanszírozás</t>
  </si>
  <si>
    <t>Költségvetési hiány (-)/többlet (+)</t>
  </si>
  <si>
    <t>Előző évek maradványának igénybe vétele</t>
  </si>
  <si>
    <t>Irányítószervi támogatás bevétele</t>
  </si>
  <si>
    <t>Irányítószervi támogatás folyósítása</t>
  </si>
  <si>
    <t>Megnevezés</t>
  </si>
  <si>
    <t>Önkormányzat</t>
  </si>
  <si>
    <t>Wass A. Műv. K.</t>
  </si>
  <si>
    <t>Gyöngyszem Óvoda</t>
  </si>
  <si>
    <t>I. Bevételek</t>
  </si>
  <si>
    <t>Kamatbevételek</t>
  </si>
  <si>
    <t>Költségvetési bevételek:</t>
  </si>
  <si>
    <t>Bevételek összesen:</t>
  </si>
  <si>
    <t>Személyi juttatások</t>
  </si>
  <si>
    <t>Felújítások</t>
  </si>
  <si>
    <t>Beruházások</t>
  </si>
  <si>
    <t>Költségvetési kiadások:</t>
  </si>
  <si>
    <t>Kiadások összesen:</t>
  </si>
  <si>
    <t>lakosságnak juttatott támogatásai, pénzbeni és természetbeni szociális ellátásainak részletezése</t>
  </si>
  <si>
    <t xml:space="preserve">Megnevezés </t>
  </si>
  <si>
    <t>Ellátottak pénzbeni juttatása</t>
  </si>
  <si>
    <t>Összesen</t>
  </si>
  <si>
    <t>e Ft-ban</t>
  </si>
  <si>
    <t xml:space="preserve"> belső finanszírozásának bemutatása  </t>
  </si>
  <si>
    <t>Működés</t>
  </si>
  <si>
    <t xml:space="preserve">Felhalmozás </t>
  </si>
  <si>
    <t xml:space="preserve"> külső finanszírozásának bemutatása  </t>
  </si>
  <si>
    <t>Finanszírozási kiadások</t>
  </si>
  <si>
    <t>Külső forrásból finanszírozandó teljes hiány (hiány -, többlet +)</t>
  </si>
  <si>
    <t>Egyenleg</t>
  </si>
  <si>
    <t>Összeg</t>
  </si>
  <si>
    <t>Finanszírozási bevételek</t>
  </si>
  <si>
    <t>I.</t>
  </si>
  <si>
    <t>Kiadások összesen</t>
  </si>
  <si>
    <t>Intézmény megnevezése</t>
  </si>
  <si>
    <t>Főfogl. álláshely</t>
  </si>
  <si>
    <t>Részfogl. álláshely</t>
  </si>
  <si>
    <t>Összesen:</t>
  </si>
  <si>
    <t>Költségvetési  egyenleg (többlet +, hiány -)</t>
  </si>
  <si>
    <t>Egyenleg finanszírozási kiadásokkal  (többlet +, hiány -)</t>
  </si>
  <si>
    <t>Bevételek összesen</t>
  </si>
  <si>
    <t>Bevételek</t>
  </si>
  <si>
    <t>Építményadó</t>
  </si>
  <si>
    <t>Magánszem. Kommunális adója</t>
  </si>
  <si>
    <t>Kiadások</t>
  </si>
  <si>
    <t>2.</t>
  </si>
  <si>
    <t>4.</t>
  </si>
  <si>
    <t>5.</t>
  </si>
  <si>
    <t>6.</t>
  </si>
  <si>
    <t>7.</t>
  </si>
  <si>
    <t>9.</t>
  </si>
  <si>
    <t>11.</t>
  </si>
  <si>
    <t>12.</t>
  </si>
  <si>
    <t>13.</t>
  </si>
  <si>
    <t>Működési bevételek</t>
  </si>
  <si>
    <t>Műk. bevét. össz.:</t>
  </si>
  <si>
    <t>Munkaadókat terhelő járulékok</t>
  </si>
  <si>
    <t>Tartalék</t>
  </si>
  <si>
    <t>Műk. kiad. össz.:</t>
  </si>
  <si>
    <t xml:space="preserve">Felh. bevét. össz.: </t>
  </si>
  <si>
    <t>Felh. kiad. össz.:</t>
  </si>
  <si>
    <t>Kedvezmény</t>
  </si>
  <si>
    <t>érintettek száma</t>
  </si>
  <si>
    <t>kedvezmény mértéke</t>
  </si>
  <si>
    <t>összege</t>
  </si>
  <si>
    <t>Magánszemélyek kommunális adója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</si>
  <si>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</si>
  <si>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</si>
  <si>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</si>
  <si>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</si>
  <si>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</si>
  <si>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</si>
  <si>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</si>
  <si>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</si>
  <si>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</si>
  <si>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</si>
  <si>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</si>
  <si>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Bevételek </t>
  </si>
  <si>
    <t>Szociális étkeztetés</t>
  </si>
  <si>
    <t>Felhalmozási kiadások</t>
  </si>
  <si>
    <t>17.</t>
  </si>
  <si>
    <t>18.</t>
  </si>
  <si>
    <t>19.</t>
  </si>
  <si>
    <t>Készletbeszerzés</t>
  </si>
  <si>
    <t>Szolgáltatási kiadások</t>
  </si>
  <si>
    <t>Kiküldetés, reklám- és propagamda kiadások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</si>
  <si>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</si>
  <si>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</si>
  <si>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</si>
  <si>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</si>
  <si>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Önkormányzatok működési támogatása</t>
  </si>
  <si>
    <t>Működési célú támogatások ÁH belülről</t>
  </si>
  <si>
    <t>Felhalmozási célú támogatások ÁH belülről</t>
  </si>
  <si>
    <t>Jövedelemadók</t>
  </si>
  <si>
    <t>Termékek és szolgáltatások adói</t>
  </si>
  <si>
    <t>Egyéb közhatalmi bevételek</t>
  </si>
  <si>
    <t>Dologi kiadások</t>
  </si>
  <si>
    <t>Egyéb működési célú támogatások ÁH belülről</t>
  </si>
  <si>
    <t>Felhalmozási bevételek</t>
  </si>
  <si>
    <t>Működési célú átvett pénzeszközök</t>
  </si>
  <si>
    <t>Felhalmozási célú átvett pénzeszközök</t>
  </si>
  <si>
    <t>Hitel, kölcsöntörlesztés ÁH kívülre</t>
  </si>
  <si>
    <t>Belföldi értékpapírok kiadásai</t>
  </si>
  <si>
    <t>Központi, irányító szervi támogatás folyósítása</t>
  </si>
  <si>
    <t>Pénzeszközök betétként elhelyezése</t>
  </si>
  <si>
    <t>Belföldi finanszírozás kiadásai</t>
  </si>
  <si>
    <t>Külföldi finanszírozás kiadásai</t>
  </si>
  <si>
    <t>Hitel, kölcsönfelvétel ÁH kívülről</t>
  </si>
  <si>
    <t>Belföldi értékpapírok bevételei</t>
  </si>
  <si>
    <t>Maradvány igénybevétele</t>
  </si>
  <si>
    <t>Központi, irányító szervi támogatás</t>
  </si>
  <si>
    <t>Belföldi finanszírozás bevételei</t>
  </si>
  <si>
    <t>Külföldi finanszírozás bevételei</t>
  </si>
  <si>
    <t>Óvodáztatási támogatás</t>
  </si>
  <si>
    <t>Egyéb pénzbeli és természetbeni gyv támogatás</t>
  </si>
  <si>
    <t>Hozzájárulás lakossági energiaköltségekhez</t>
  </si>
  <si>
    <t xml:space="preserve">Lakásfenntartási támogatás </t>
  </si>
  <si>
    <t xml:space="preserve">Adósságcsökkentési támogatás </t>
  </si>
  <si>
    <t xml:space="preserve">Természetben nyújtott lakásfennt.támogatás </t>
  </si>
  <si>
    <t xml:space="preserve">Gáz és áram fogyasztásmérő támogatás </t>
  </si>
  <si>
    <t>Belső finanszírozási bevételek</t>
  </si>
  <si>
    <t>Belső finanszírozási kiadások</t>
  </si>
  <si>
    <t>Egyéb műk.célú támogatások bevételei ÁH belül</t>
  </si>
  <si>
    <t>OEP finanszírozás Védőnői szolgálat</t>
  </si>
  <si>
    <t>Egyéb felh.célú támogatások bevételei ÁH belül</t>
  </si>
  <si>
    <t>Vagyoni típusú adók</t>
  </si>
  <si>
    <t>Értékesítési és forg. tip. adók</t>
  </si>
  <si>
    <t>Állandó jell. Végz. Iparűzési adó</t>
  </si>
  <si>
    <t>Egyéb áruhasználati és szolgáltatási tip. adók</t>
  </si>
  <si>
    <t>Tartózkodás után fizetett idegenforgalmi adó</t>
  </si>
  <si>
    <t>Korábbi évek megszünt adónemeiből bef.adóbev.</t>
  </si>
  <si>
    <t>Önkormányzatok működési támogatásai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</si>
  <si>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</si>
  <si>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</si>
  <si>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</si>
  <si>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</si>
  <si>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Felh.célú önkormányzati támogatások</t>
  </si>
  <si>
    <t>Vis maior támogatások</t>
  </si>
  <si>
    <t>Lakossági közműfejl. Tám.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</si>
  <si>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</si>
  <si>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</si>
  <si>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</si>
  <si>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</si>
  <si>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</si>
  <si>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 xml:space="preserve">Szolgáltatások ellenértéke </t>
  </si>
  <si>
    <t>Közvetített szolg. bevétele ÁH belülről</t>
  </si>
  <si>
    <t>Közvetített szolg. bevétele ÁH kívülről</t>
  </si>
  <si>
    <t>Közvetített szolgáltatások ellenértéke</t>
  </si>
  <si>
    <t>Intézményi térítési díjak</t>
  </si>
  <si>
    <t>Ellátási díjak</t>
  </si>
  <si>
    <t>Készletértékesítés bevételei</t>
  </si>
  <si>
    <t>Tulajdonosi bevételek</t>
  </si>
  <si>
    <t>Kiszámlázott ÁFA</t>
  </si>
  <si>
    <t>Egyéb pénzügyi műveletek bevét. (árf. Nyereség)</t>
  </si>
  <si>
    <t>Egyéb működési bevételek</t>
  </si>
  <si>
    <t>Immateriális javak értékesítése</t>
  </si>
  <si>
    <t>Ingatlanok és kapcs. vé.jogok értékesítése</t>
  </si>
  <si>
    <t>Ingatlanok értékesítése</t>
  </si>
  <si>
    <t>Egyéb eszközök értékesítése (gép…)</t>
  </si>
  <si>
    <t>Műk.c.visszat.tám.megt. ÁH belülről</t>
  </si>
  <si>
    <t>Egyéb működési célú peszk. átvétel</t>
  </si>
  <si>
    <t>Helyi önk. működésének ált. támogatása</t>
  </si>
  <si>
    <t>Működési célú központosított ei.</t>
  </si>
  <si>
    <t>Helyi önk. kiegészítő tám.</t>
  </si>
  <si>
    <t>Munkavállalók visszatér.tám.</t>
  </si>
  <si>
    <t>Elvonások és befizetések</t>
  </si>
  <si>
    <t>Műk.c.garancia és kezességváll.m.köt.ÁH belül</t>
  </si>
  <si>
    <t>Műk.c.visszatér.tám. s kölcsönök törl.ÁH belül</t>
  </si>
  <si>
    <t>Egyéb működési c.tám. ÁH belül</t>
  </si>
  <si>
    <t>Műk.c.garancia és kezességváll.m.köt.ÁH kívülre</t>
  </si>
  <si>
    <t>Műk.c.visszatér.tám. és kölcsönök ny. ÁH kívülre</t>
  </si>
  <si>
    <t>Felh.c.visszat.tám.megt. ÁH kívülről</t>
  </si>
  <si>
    <t xml:space="preserve">Bevételek összesen </t>
  </si>
  <si>
    <t>Többlet (+), hiány (-)</t>
  </si>
  <si>
    <t>Külső finanszírozási kiadások</t>
  </si>
  <si>
    <t>Önkormányzati feladatok összesen:</t>
  </si>
  <si>
    <t>Kölcsöntörlesztés</t>
  </si>
  <si>
    <t>Megj.</t>
  </si>
  <si>
    <t xml:space="preserve">Különbözet </t>
  </si>
  <si>
    <t>Felhalmozási c.átvett pénzeszközök</t>
  </si>
  <si>
    <t>ÁH belüli megelőlegezések visszafizetése</t>
  </si>
  <si>
    <t>Fogászati ügyeleti hozzájárulás T.bánya</t>
  </si>
  <si>
    <r>
      <t xml:space="preserve">Jövedelemadók  Magánszemélyek jövedelemadói </t>
    </r>
    <r>
      <rPr>
        <sz val="9"/>
        <rFont val="Calibri"/>
        <family val="2"/>
      </rPr>
      <t>(termőföld. bérbead. SZJA)</t>
    </r>
  </si>
  <si>
    <t>Betétek megszűntetése</t>
  </si>
  <si>
    <t>AH belüli megelőlegezések visszafizetése</t>
  </si>
  <si>
    <t>Egyéb önkormányzati feladatok támogatása</t>
  </si>
  <si>
    <t>Család- és gyermekjóléti szolgálat</t>
  </si>
  <si>
    <t>Őszi Napfény  Idősek Otthona</t>
  </si>
  <si>
    <t>Őszi Napfény Idősek Otthona</t>
  </si>
  <si>
    <t>Családtámogatások (K42)</t>
  </si>
  <si>
    <t>Betegséggel kapcsolatos nem TB ellátások (K44)</t>
  </si>
  <si>
    <t>Foglalk. és munkanélk. kapcs, ellátások (K45)</t>
  </si>
  <si>
    <t>Lakással kapcsolatos ellátások (K46)</t>
  </si>
  <si>
    <t>Intézményi ellátottak pénzbeli juttatásai (K47)</t>
  </si>
  <si>
    <t>Egyéb nem intézményi ellátások (K48)</t>
  </si>
  <si>
    <t>1/b</t>
  </si>
  <si>
    <t>1/a</t>
  </si>
  <si>
    <t>Bevétel</t>
  </si>
  <si>
    <t>Kiadás</t>
  </si>
  <si>
    <t>Működési kiadások</t>
  </si>
  <si>
    <t>M.adókat terh. jár. és szochó</t>
  </si>
  <si>
    <t>Dologi</t>
  </si>
  <si>
    <t>Egyéb működési kiadás</t>
  </si>
  <si>
    <t>Ellátottak pénzbeli juttatása</t>
  </si>
  <si>
    <t>Működési tartalékok</t>
  </si>
  <si>
    <t>Felújítás</t>
  </si>
  <si>
    <t>Beruházás</t>
  </si>
  <si>
    <t>Felhalmozási tartalékok</t>
  </si>
  <si>
    <t>Költségvetési szerveknek folyósított támogatás</t>
  </si>
  <si>
    <t>Önkormányzatok és önkormányzati hivatalok jogalkotó és általános igazgatási tevékenysége</t>
  </si>
  <si>
    <t>Kötelező</t>
  </si>
  <si>
    <t>Köztemető fenntartás és működtetés</t>
  </si>
  <si>
    <t>Az önkormányzati vagyonnal való gazdálkodással kapcsolatos feladatok</t>
  </si>
  <si>
    <t>Kiemelt állami és önkormányzati rendezvények</t>
  </si>
  <si>
    <t>Támogatási célú finanszírozási műveletek</t>
  </si>
  <si>
    <t>Közterület rendjének fenntartása</t>
  </si>
  <si>
    <t>Közutak, hidak, alagutak üzemeltetése, fenntartása</t>
  </si>
  <si>
    <t>Szennyvíz gyűjtése, tisztítása, elhelyezése</t>
  </si>
  <si>
    <t>Közvilágítás</t>
  </si>
  <si>
    <t>Irányítószervi támogatás Őszi Napfény Idősek Otthona</t>
  </si>
  <si>
    <t>Műk.c.visszat.tám.visszatérülése ÁH belülről</t>
  </si>
  <si>
    <t>Felh.c.visszatér.tám. s kölcsönök törl.ÁH belül - PHARE</t>
  </si>
  <si>
    <t>Gyógyszertámogatás</t>
  </si>
  <si>
    <t>Ápolási támogatás</t>
  </si>
  <si>
    <t>BURSA</t>
  </si>
  <si>
    <t>Őszi Napfény Idősek Otthona lakók</t>
  </si>
  <si>
    <t>CSÁO üzemeltetéshez átvett (Komárom, Mocsa, Kigmánd)</t>
  </si>
  <si>
    <t>3/a</t>
  </si>
  <si>
    <t>3/b</t>
  </si>
  <si>
    <t>és kiadásainak alakulása működési és fejlesztési jelleg szerinti bontásban</t>
  </si>
  <si>
    <t>Előre nem tervezhető kiadások</t>
  </si>
  <si>
    <t>ÁH-on belüli megelől.visszafizetése</t>
  </si>
  <si>
    <t>Munkaügy igazgatása</t>
  </si>
  <si>
    <t>Önkormányzati vagyonnal való gazdálkodás</t>
  </si>
  <si>
    <t>Gyöngyszem Óvoda összesen</t>
  </si>
  <si>
    <t>Könyvtári állomány gyarapítása, nyilvántartása</t>
  </si>
  <si>
    <t>Könyvtári szolgáltatások</t>
  </si>
  <si>
    <t>Közművelődés – hagyományos közösségi kulturális értékek gondozása</t>
  </si>
  <si>
    <t>Gyermekek átmeneti ellátása</t>
  </si>
  <si>
    <t>Önként  vállalt</t>
  </si>
  <si>
    <t xml:space="preserve">Zöldterület kezelés </t>
  </si>
  <si>
    <t xml:space="preserve">Város- községgazdálkodási egyéb szolgáltatások </t>
  </si>
  <si>
    <t>Háziorvosi alapellátás</t>
  </si>
  <si>
    <t>Műk.c.peszk.átad. ÁH belül KTKT - állami támogatások</t>
  </si>
  <si>
    <t>Műk.c.peszk.átad. ÁH belül KTKT - működési kiadásokhoz</t>
  </si>
  <si>
    <t>Kommunikációs szolgáltatások</t>
  </si>
  <si>
    <t>Pályázat- és támogatáskezelés és - működtetés</t>
  </si>
  <si>
    <t>Más szerv részére végzett pénzügyi-gazdálkodási, üzem., egyéb szolg.</t>
  </si>
  <si>
    <t>Háziorvosi ügyeleti ellátás</t>
  </si>
  <si>
    <t>Fogorvosi ügyeleti ellátás</t>
  </si>
  <si>
    <t>Ifjúság-egészségügyi gondozás</t>
  </si>
  <si>
    <t>Határon túli magyarok egyéb támogatásai (Testvérvárosi kapcs.kiad.)</t>
  </si>
  <si>
    <t>Gyermekétkeztetés köznevelési intézményekben</t>
  </si>
  <si>
    <t>Munkahelyi étkeztetés köznevelési intézményekben</t>
  </si>
  <si>
    <t>Óvodai nevelés, elllátás szakmai feladatai</t>
  </si>
  <si>
    <t>SNI-s gyermekek óvodai nev.szakmai feladatai</t>
  </si>
  <si>
    <t>Óvodai nevelés, ellátás működtetési feldatai</t>
  </si>
  <si>
    <t>Őszi Napfény Idősek Otthona összesen</t>
  </si>
  <si>
    <t>Wass Albert Művelődési Központ és Könyvtár összesen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</si>
  <si>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</si>
  <si>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</si>
  <si>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</si>
  <si>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</si>
  <si>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</si>
  <si>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</si>
  <si>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</si>
  <si>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</si>
  <si>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</si>
  <si>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</si>
  <si>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</si>
  <si>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</si>
  <si>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</si>
  <si>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</si>
  <si>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kötelezettséggel csökkentett saját bevétel 50 %-a </t>
  </si>
  <si>
    <t>Ft-ban</t>
  </si>
  <si>
    <t>Önkormányzatok igazg.tev.</t>
  </si>
  <si>
    <t>Étkeztetés</t>
  </si>
  <si>
    <t>Sportcsarnok</t>
  </si>
  <si>
    <t>Zöldterület-kezelés</t>
  </si>
  <si>
    <t>Város- és községgazdálkodás</t>
  </si>
  <si>
    <t>Köztemető-fenntartás</t>
  </si>
  <si>
    <t>Védőnői szolgálat</t>
  </si>
  <si>
    <t>Helyi közutak fenntartása, üzem.</t>
  </si>
  <si>
    <t>Részesedések értékesítése</t>
  </si>
  <si>
    <t>8.</t>
  </si>
  <si>
    <t>10.</t>
  </si>
  <si>
    <t>14.</t>
  </si>
  <si>
    <t>16.</t>
  </si>
  <si>
    <t>16/a.</t>
  </si>
  <si>
    <t>16/b.</t>
  </si>
  <si>
    <t>16/c.</t>
  </si>
  <si>
    <t>Intézményen kívüli gyermekétkeztetés</t>
  </si>
  <si>
    <t>Demens betegek tartós bentlakásos ellátása</t>
  </si>
  <si>
    <t>MŰKÖDÉSI KIADÁSOK</t>
  </si>
  <si>
    <t>Kisbéri Városigazg.</t>
  </si>
  <si>
    <t xml:space="preserve">Rendkívüli támogatás </t>
  </si>
  <si>
    <t xml:space="preserve">Temetési támogatás </t>
  </si>
  <si>
    <t xml:space="preserve">Köztemetés </t>
  </si>
  <si>
    <t>Pénzbeli kárpótlások, kártérítések (K43)</t>
  </si>
  <si>
    <t>Városigazg.</t>
  </si>
  <si>
    <t>Kisbéri Városigazgatóság</t>
  </si>
  <si>
    <t>összesen</t>
  </si>
  <si>
    <t>Város-  igazgatóság</t>
  </si>
  <si>
    <t>1.</t>
  </si>
  <si>
    <t>3.</t>
  </si>
  <si>
    <t>15.</t>
  </si>
  <si>
    <t>20.</t>
  </si>
  <si>
    <t>21.</t>
  </si>
  <si>
    <t>22.</t>
  </si>
  <si>
    <t>23.</t>
  </si>
  <si>
    <t>24.</t>
  </si>
  <si>
    <t>sorszám</t>
  </si>
  <si>
    <t>Megbízási díjas, tiszteletdíjas fő-ben</t>
  </si>
  <si>
    <t>Városigazgatóság</t>
  </si>
  <si>
    <t>Jogcím száma</t>
  </si>
  <si>
    <t>Fajlagos összeg</t>
  </si>
  <si>
    <t>Mutató</t>
  </si>
  <si>
    <t>Forint</t>
  </si>
  <si>
    <t>A települési önkormányzatok egyes köznevelési feladatainak támogatása</t>
  </si>
  <si>
    <t>Család- és gyermekjóléti központ</t>
  </si>
  <si>
    <t>A települési önkormányzatok kulturális feladatainak támogatása</t>
  </si>
  <si>
    <t>28.</t>
  </si>
  <si>
    <t>Irányítószervi támogatás Városigazgatóság</t>
  </si>
  <si>
    <t>Egyéb különféle szolgáltatások nyújtása</t>
  </si>
  <si>
    <t>Szakmai szolgáltatás nyújtása</t>
  </si>
  <si>
    <t>Betétek megszüntetése, kincstárjegy vissszavásárlás</t>
  </si>
  <si>
    <t xml:space="preserve"> Középtávú tervezés az adósságot keletkeztető ügyletekből adódó kötelezettségekről az Áht. 29/A. §-a alapján</t>
  </si>
  <si>
    <t>Kiadás összesen</t>
  </si>
  <si>
    <t>Dolgozók munkáltatói kölcsön törlesztése (felhalmozási célú)</t>
  </si>
  <si>
    <t>Bevétel összesen</t>
  </si>
  <si>
    <t>Nettó adósságállomány</t>
  </si>
  <si>
    <t>INTERREG V-A Szlovákia - Magyarország Együttműködési Program
SKHU/1601      PT1 - Természet és kultúra</t>
  </si>
  <si>
    <t>CULTPLAY - Interaktív tematikus parkok létrehozása, a kulturális örökség innovatív használata</t>
  </si>
  <si>
    <t>2.900.000 EUR
Ebből Kisbérre eső rész: 300.000 EUR (kb. 93.000.000 Ft)</t>
  </si>
  <si>
    <t>15.000 EUR
(kb. 4.650.000 Ft)</t>
  </si>
  <si>
    <t>EU-s projekt neve</t>
  </si>
  <si>
    <t>Azonosítója</t>
  </si>
  <si>
    <t>Támogatás státusza</t>
  </si>
  <si>
    <t xml:space="preserve">Kisbér Város Önkormányzata </t>
  </si>
  <si>
    <t>Önként Vállalt</t>
  </si>
  <si>
    <t>Támogatás összesen</t>
  </si>
  <si>
    <t>Önként vállalt összesen:</t>
  </si>
  <si>
    <t>Önként vállalt</t>
  </si>
  <si>
    <t>további évek</t>
  </si>
  <si>
    <t>Lovarda visszapótlási kötelezettség</t>
  </si>
  <si>
    <t>a)</t>
  </si>
  <si>
    <t>bevételi főösszegét</t>
  </si>
  <si>
    <t>b)</t>
  </si>
  <si>
    <t>kiadási főösszegét</t>
  </si>
  <si>
    <t>Ft-ban állapítja meg.</t>
  </si>
  <si>
    <t>c)</t>
  </si>
  <si>
    <t>a költségvetés bevételi főösszegén belül a költségvetési bevételek főösszegét</t>
  </si>
  <si>
    <t>ezen belül:</t>
  </si>
  <si>
    <t>- a működési célú költségvetési bevételeket</t>
  </si>
  <si>
    <t>- a felhalmozási célú pénzforgalmi bevételeket</t>
  </si>
  <si>
    <t>a költségvetési bevételek főösszegén belül:</t>
  </si>
  <si>
    <t xml:space="preserve">az ÁH belülről származó működési célú támogatások összegét </t>
  </si>
  <si>
    <t>az ÁH belülről származó felhalmozási célú támogatások összegét</t>
  </si>
  <si>
    <t>közhatalmi bevételek összegét</t>
  </si>
  <si>
    <t>működési bevételek összegét</t>
  </si>
  <si>
    <t>felhalmozási bevételek összegét</t>
  </si>
  <si>
    <t>működési célra átvett pénzeszközök összegét</t>
  </si>
  <si>
    <t>felhalmozási célra átvett pénzeszközök összegét</t>
  </si>
  <si>
    <t>d)</t>
  </si>
  <si>
    <t>a költségvetés bevételi főösszegén belül a finanszírozási bevételek főösszegét</t>
  </si>
  <si>
    <t>a belföldi finanszírozás bevételeit</t>
  </si>
  <si>
    <t>a külföldi finanszírozás bevételeit</t>
  </si>
  <si>
    <t>adóssághoz nem kapcs. szárm. ügyletek bevételeit</t>
  </si>
  <si>
    <t>a finanszírozási bevételek főösszegén belül:</t>
  </si>
  <si>
    <t>betétlekötések megszűntetése</t>
  </si>
  <si>
    <t>forgatási célú értékpapírok beváltása</t>
  </si>
  <si>
    <t>maradvány igénybevétel</t>
  </si>
  <si>
    <t>irányítószervi támogatás</t>
  </si>
  <si>
    <t>e)</t>
  </si>
  <si>
    <t>a költségvetés kiadási főösszegén belül a költségvetési kiadások főösszegét</t>
  </si>
  <si>
    <t>- a működési jellegű költségvetési kiadások összegét</t>
  </si>
  <si>
    <t xml:space="preserve">        ebből:</t>
  </si>
  <si>
    <t xml:space="preserve">                személyi juttatás összegét</t>
  </si>
  <si>
    <t xml:space="preserve">               munkaadókat terhelő járulékok összegét</t>
  </si>
  <si>
    <t xml:space="preserve">               dologi kiadások összegét</t>
  </si>
  <si>
    <t xml:space="preserve">               ellátottak pénzbeli juttatásának összegét</t>
  </si>
  <si>
    <t xml:space="preserve">               egyéb működési célú kiadások összegét</t>
  </si>
  <si>
    <t>- a felhalmozási jellegű költségvetési kiadások összegét</t>
  </si>
  <si>
    <t xml:space="preserve">                beruházások összegét</t>
  </si>
  <si>
    <t xml:space="preserve">               felújítások összegét</t>
  </si>
  <si>
    <t xml:space="preserve">               egyéb felhalmozási célú kiadások összegét</t>
  </si>
  <si>
    <t>f)</t>
  </si>
  <si>
    <t>a költségvetés kiadás főösszegén belül a finanszírozási kiadások főösszegét</t>
  </si>
  <si>
    <t>a belföldi finanszírozás kiadásait</t>
  </si>
  <si>
    <t xml:space="preserve">   ebből: irányítószervi támogatást</t>
  </si>
  <si>
    <t xml:space="preserve"> ÁH belüli megelőlegezések     visszafizetése</t>
  </si>
  <si>
    <t>forgatási célú értékpapírok vásárlása</t>
  </si>
  <si>
    <t>a külföldi finanszírozás kiadásait</t>
  </si>
  <si>
    <t>adóssághoz nem kapcs. szárm. ügyletek kiadásait</t>
  </si>
  <si>
    <t>8/b.</t>
  </si>
  <si>
    <t>8/a.</t>
  </si>
  <si>
    <t>9/a.</t>
  </si>
  <si>
    <t>10/b.</t>
  </si>
  <si>
    <t>10/a.</t>
  </si>
  <si>
    <t>Államigazgatási feldatok összesen:</t>
  </si>
  <si>
    <t>Államigazgatási feladatok összesen:</t>
  </si>
  <si>
    <t>Önkormányzatok funkcióra nem sorolható bevételei államháztartáson kívülről</t>
  </si>
  <si>
    <t>Államigazgatási</t>
  </si>
  <si>
    <t>eredeti</t>
  </si>
  <si>
    <t>módosított</t>
  </si>
  <si>
    <t>er.</t>
  </si>
  <si>
    <t>mód.</t>
  </si>
  <si>
    <t>Módosított</t>
  </si>
  <si>
    <t>Pe.betétként elhelyezése, kincstárjegy vás.</t>
  </si>
  <si>
    <t>29.</t>
  </si>
  <si>
    <t>Idősek nappali ellátása</t>
  </si>
  <si>
    <t>Házi segítségnyújtás</t>
  </si>
  <si>
    <t>Betétek megszüntetése, kincstárjegy visszavás.</t>
  </si>
  <si>
    <t>Pénzeszközök betétként elh.,kincstárjegy vás.</t>
  </si>
  <si>
    <t>Külső finanszírozási bevételek</t>
  </si>
  <si>
    <t>Óvodai nevelés, ellátás működtetési feladatai</t>
  </si>
  <si>
    <t>Elvonások és befizetések bevételei</t>
  </si>
  <si>
    <t>Biztosítók által fizetett díjak</t>
  </si>
  <si>
    <t>Háztartásoktól felh.célú átvett p.eszk.(csatorna, viziközmű)</t>
  </si>
  <si>
    <t>Nyert, megvalósítás folyamatban</t>
  </si>
  <si>
    <t>Európai Uniós támogatással megvalósuló projektjei  a beadott kérelmek alapján</t>
  </si>
  <si>
    <t>Egyéb felh.célú támogatások bevételei ÁH kívülről</t>
  </si>
  <si>
    <t>Ápolási díj</t>
  </si>
  <si>
    <t>Működési többlet (+), működési hiány (-)</t>
  </si>
  <si>
    <t>Felhalmozási többlet (+), felhalmozási hiány (-)</t>
  </si>
  <si>
    <t>Bölcsődei üzemeltetési támogatás</t>
  </si>
  <si>
    <t>KTKT-tól átvett - hivatali feladatok ellátása</t>
  </si>
  <si>
    <t>Környezetvédelmi Alap</t>
  </si>
  <si>
    <t>Lakásfelújítások</t>
  </si>
  <si>
    <t>Étkeztetés térítési díj bevétele</t>
  </si>
  <si>
    <t>Alkalmazottak egyéb térítési díj bevétele</t>
  </si>
  <si>
    <t>Térségi együttműködés EFOP-3.9.2-16-2017-00018</t>
  </si>
  <si>
    <t>Igényelt/elnyert támogatás</t>
  </si>
  <si>
    <t>ÁH-on belüli megelőleg.v.fiz.</t>
  </si>
  <si>
    <t>Belföldi értékpapírok vásárlása</t>
  </si>
  <si>
    <t>Belföldi értékpapírok visszavásárlása</t>
  </si>
  <si>
    <t>Műk.c.peszk.átad. ÁH belül KTKT - szociális ágazati pótlék</t>
  </si>
  <si>
    <t>Műk.c.peszk.átad. ÁH belül KTKT - bérkompenzáció</t>
  </si>
  <si>
    <t>Közművelődési érdekeltségnövelő támogatás</t>
  </si>
  <si>
    <t>Más egyéb pénzügyi műveletek bevételei</t>
  </si>
  <si>
    <t>Turizmus igazgatása és támogatása</t>
  </si>
  <si>
    <t>A helyi identitás és kohézió erősítése
/TOP-5.3.1-16/</t>
  </si>
  <si>
    <t xml:space="preserve">Kisbér Spartacus SE 2027.03.31-ig 200 e Ft/hó 213/2018.(X.12) </t>
  </si>
  <si>
    <t>Helyi kisközösségek Kisbérhez tartozásának erősítése
/TOP-5.3.1-16-KO1-2017-00005/ Kisbér része: 51.028.800,- Ft</t>
  </si>
  <si>
    <t>Eredeti</t>
  </si>
  <si>
    <t xml:space="preserve">Mód.     </t>
  </si>
  <si>
    <t>Csatorna visszapótlás</t>
  </si>
  <si>
    <t xml:space="preserve">Dologi </t>
  </si>
  <si>
    <t>Személyi</t>
  </si>
  <si>
    <t>Járulék</t>
  </si>
  <si>
    <t>Lovarda visszapótlás</t>
  </si>
  <si>
    <t>Helyi kisközösségek Kisbérhez tartozásának erősítése
/TOP-5.3.1-16-KO1-2017-00005/</t>
  </si>
  <si>
    <t>Finansz.kiadás</t>
  </si>
  <si>
    <t>Egyéb műk.kiadás</t>
  </si>
  <si>
    <t>NTERREG V-A Szlovákia - Magyarország Együttműködési Program SKHU/1601      PT1 - Természet és kultúra - CultPlay pályázat</t>
  </si>
  <si>
    <t>Időskorúak tartós bentlakásos ellátása - működés</t>
  </si>
  <si>
    <t>Időskorúak tartós bentlakásos ellátása - szakmai</t>
  </si>
  <si>
    <t>Dologi kiadások között</t>
  </si>
  <si>
    <t>Karácsonyi ajándékcsomag</t>
  </si>
  <si>
    <t>Tűzifa</t>
  </si>
  <si>
    <t>Fogászati alapellátás</t>
  </si>
  <si>
    <t>Múzeumi kiállítási tevékenység . Kiskastély</t>
  </si>
  <si>
    <t>Gyermekétkeztetés köznevelési intézményben</t>
  </si>
  <si>
    <t xml:space="preserve">Időskorúak tartós bentlakásos ellátása </t>
  </si>
  <si>
    <t>Közfoglalkoztatás támogatása</t>
  </si>
  <si>
    <t>ÁH-on belüle megelőlegezések</t>
  </si>
  <si>
    <t>ÁH-on belüle megelőlegezések visszafizetése</t>
  </si>
  <si>
    <t>Önkormányzatok és önkormányzati hivatalok jogalkotás és általános igazgatási tevékenysége - munkáltatói kölcsön</t>
  </si>
  <si>
    <t>Más szerv részére végzett pénzügyi-gazdálkodási, üzem., egyéb szolg. - munkáltatói kölcsön</t>
  </si>
  <si>
    <t>Önkormányzatok és önkormányzati hivatalok jogalkotás és általános igazgatási tevékenysége - munkáltatói kölcsön folyósítás</t>
  </si>
  <si>
    <t>Önkormányzatok funkcióra nem sorolható bevételei államháztartáson kívülről - külsős étkeztetés szabad kapacitás terhére</t>
  </si>
  <si>
    <t>Kiskastély</t>
  </si>
  <si>
    <t>Makettpark</t>
  </si>
  <si>
    <t>Közmunkaprogram</t>
  </si>
  <si>
    <t>Diákmunka</t>
  </si>
  <si>
    <t>Rendezvények</t>
  </si>
  <si>
    <t>Sportcsarnok, sportpálya, sportöltöző működtetése és fejlesztése</t>
  </si>
  <si>
    <t>Lovarda, lovarda wellnes</t>
  </si>
  <si>
    <t>Helyi adó bevételek</t>
  </si>
  <si>
    <t>Lakások</t>
  </si>
  <si>
    <t>ÁH-on belüli megelőlegezések</t>
  </si>
  <si>
    <t>Kisbéri Közös Önk-i Hivatal</t>
  </si>
  <si>
    <t>Kisbéri Gyöngyszem Óvoda és Bölcsőde</t>
  </si>
  <si>
    <t>Városi disznótor</t>
  </si>
  <si>
    <t>Könyvtár</t>
  </si>
  <si>
    <t>Állami támogatás</t>
  </si>
  <si>
    <t>Felh.c.garancia és kezességváll.m.köt.ÁH kívülre</t>
  </si>
  <si>
    <t>Kamatbevétel</t>
  </si>
  <si>
    <t>Közfoglalkoztatás</t>
  </si>
  <si>
    <t>Múzeumi kiállítási tevékenység - Kiskastély</t>
  </si>
  <si>
    <t>Civil szervezetek  támogatása</t>
  </si>
  <si>
    <t>Makettpark  -Történelmi hely, építmény, egyéb látványoság működtetése, megóvása</t>
  </si>
  <si>
    <t>Lovarda</t>
  </si>
  <si>
    <t>Elszámolások a központi költségvetéssel</t>
  </si>
  <si>
    <t>Roma nemzetiségi önkormányzat működés biztosítása</t>
  </si>
  <si>
    <t>Lakások fenntartása, üzemeltetése</t>
  </si>
  <si>
    <t>Ipari park pályázat TOP-1.1.1-15</t>
  </si>
  <si>
    <t>Helyi identitás pályázat TOP-5.3.1-16</t>
  </si>
  <si>
    <t>Wass Albert Művelődési Központ és Városi Könyvtár</t>
  </si>
  <si>
    <t>Kötelelező összesen</t>
  </si>
  <si>
    <t>Önként vállalt összesen</t>
  </si>
  <si>
    <t>Aállamigazgatási feladatok összesen</t>
  </si>
  <si>
    <t>Települési önk. gyermekétkeztetési felad.támogatása</t>
  </si>
  <si>
    <t>Települési önk. köznevelési fea.támogatása</t>
  </si>
  <si>
    <t>Települési önk. szociális és gyj.fea.támogatása</t>
  </si>
  <si>
    <t xml:space="preserve">Települési önk. kulturális fea.tám. </t>
  </si>
  <si>
    <t>KÖH Kisbér műk.hj. Császár önk.</t>
  </si>
  <si>
    <t>Közös Önkormányzati Hivatal</t>
  </si>
  <si>
    <t>Pályázatok</t>
  </si>
  <si>
    <t>Tárgyévi EU-s támogatás előirányzata</t>
  </si>
  <si>
    <t>Tárgyévi kiadások előirányzata</t>
  </si>
  <si>
    <t>Projekt összköltsége (pályázat szerint)</t>
  </si>
  <si>
    <t>Saját erő (pályázat szerint)</t>
  </si>
  <si>
    <t>Egyéb felh.kiadás</t>
  </si>
  <si>
    <t>Egyéb működési kiadás (elvonás)</t>
  </si>
  <si>
    <t>Kisbéri Közös Önkormányzati Hivatal</t>
  </si>
  <si>
    <t>Kisbéri Többcélú Kistérségi Társulás</t>
  </si>
  <si>
    <t>Műk.c.peszk.átad. ÁH belül KTKT - kigészítő támogatás</t>
  </si>
  <si>
    <t>Bölcsőde</t>
  </si>
  <si>
    <t>bölcsőde konyha</t>
  </si>
  <si>
    <t>Nyári diákmunka</t>
  </si>
  <si>
    <t>Bölcsödei ellátás</t>
  </si>
  <si>
    <t>Bölcsődei étkeztetés</t>
  </si>
  <si>
    <t>Felhalmozási célú tartalék</t>
  </si>
  <si>
    <t>Egyéb működési célú kiadások (tartalék nélkül)</t>
  </si>
  <si>
    <t>működési tartalék összegét</t>
  </si>
  <si>
    <t>felhalmozási tartalék összegét</t>
  </si>
  <si>
    <t>Időskorúak tartós bentlakásos ellátása - böli konyha</t>
  </si>
  <si>
    <t>Szociális étkeztetés szociális konyhán</t>
  </si>
  <si>
    <t>Finanszírozási műveletek -maradvány</t>
  </si>
  <si>
    <t>Temető fenntartás</t>
  </si>
  <si>
    <t>2024.</t>
  </si>
  <si>
    <t>2024. évi ei.</t>
  </si>
  <si>
    <t>1.1.1.1.</t>
  </si>
  <si>
    <t>1.1.1.2.</t>
  </si>
  <si>
    <t>Településüzemeltetés - zöldterület-gazdálkodás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</si>
  <si>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</si>
  <si>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</si>
  <si>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</si>
  <si>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</si>
  <si>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</si>
  <si>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1.1.1.7.</t>
  </si>
  <si>
    <t>1.1.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</si>
  <si>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</si>
  <si>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</si>
  <si>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</si>
  <si>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1.2.2.1.</t>
  </si>
  <si>
    <t>pedagógusok átlagbéralapú támogatása</t>
  </si>
  <si>
    <t>1.2.3.1.1.1.1.</t>
  </si>
  <si>
    <t>pedagógus II. kategóriába sorolt pedagógusok, pedagógus szakképzettséggel rendelkező segítők kiegészítő támogatása</t>
  </si>
  <si>
    <t>1.2.5.1.1.</t>
  </si>
  <si>
    <t>pedagógus szakképzettséggel nem rendelkező segítők átlagbéralapú támogatása</t>
  </si>
  <si>
    <t>1.2.</t>
  </si>
  <si>
    <t>1.3.2.1.</t>
  </si>
  <si>
    <t>1.3.2.2.</t>
  </si>
  <si>
    <t>1.3.2.3.1.</t>
  </si>
  <si>
    <t>Szociális étkeztetés - önálló feladatellátás</t>
  </si>
  <si>
    <t>1.3.2.4.1.</t>
  </si>
  <si>
    <t>Szociális segítés</t>
  </si>
  <si>
    <t>1.3.2.4.3.</t>
  </si>
  <si>
    <t>Személyi gondozás - társulás által történő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</si>
  <si>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</si>
  <si>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</si>
  <si>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</si>
  <si>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</si>
  <si>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1.3.3.1.2.</t>
  </si>
  <si>
    <t>Bölcsődei dajkák, középfokú végzettségű kisgyermeknevelők, szaktanácsadók bértámogatása</t>
  </si>
  <si>
    <t>1.3.3.2.</t>
  </si>
  <si>
    <t>1.3.4.1.</t>
  </si>
  <si>
    <t>Bértámogatás</t>
  </si>
  <si>
    <t>1.3.4.2.</t>
  </si>
  <si>
    <t>Intézményüzemeltetési támogatás</t>
  </si>
  <si>
    <t>1.3.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</si>
  <si>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</si>
  <si>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</si>
  <si>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</si>
  <si>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</si>
  <si>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</si>
  <si>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</si>
  <si>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1.4.</t>
  </si>
  <si>
    <t>A települési önkormányzatok gyermekétkeztetési feladatainak támogatása</t>
  </si>
  <si>
    <t>1.5.2.</t>
  </si>
  <si>
    <t>1.5.</t>
  </si>
  <si>
    <t>BURSA Hungarica</t>
  </si>
  <si>
    <t>21/2021.(I.12.) PM hat. Tiszteletdíj</t>
  </si>
  <si>
    <t>kötelező</t>
  </si>
  <si>
    <t>Központi költségetési befizetések</t>
  </si>
  <si>
    <t>Ovódai, bölcsődei működés</t>
  </si>
  <si>
    <t>Kisbéri KÖH működési hozzájárulás Császártól</t>
  </si>
  <si>
    <t xml:space="preserve">a) A WAMK-ban alkalmazva 03.01-től  8 hóra  2 fő főállású  makettpark, </t>
  </si>
  <si>
    <t>Szent János tér híd</t>
  </si>
  <si>
    <t>&gt;</t>
  </si>
  <si>
    <t>2025.</t>
  </si>
  <si>
    <t>2025. évi ei.</t>
  </si>
  <si>
    <t>Irányítószervi támogatás Közös Önkormányzati Hivatal</t>
  </si>
  <si>
    <t>Császári Kirendeltség</t>
  </si>
  <si>
    <t>Szoc.ágazati pótlék fedezete</t>
  </si>
  <si>
    <t>Elvonások és befizetések - szolidaritási hozzájárulás</t>
  </si>
  <si>
    <t>Elvonások és befizetések - előző évi elszámolásokból eredő befizetések</t>
  </si>
  <si>
    <t>Működési célú tartalék</t>
  </si>
  <si>
    <t>konyha</t>
  </si>
  <si>
    <t>Családok Átmeneti Otthona</t>
  </si>
  <si>
    <t>szakmai</t>
  </si>
  <si>
    <t>segítők</t>
  </si>
  <si>
    <t>HIPA 2021.évi elszámolás+2022.évi várható</t>
  </si>
  <si>
    <t>Közművelődési feladatok</t>
  </si>
  <si>
    <t>Védőnői Szolgálat</t>
  </si>
  <si>
    <t>Piac felújítás</t>
  </si>
  <si>
    <t>Orvosi ügyelet</t>
  </si>
  <si>
    <t>2023. évi eredeti terv</t>
  </si>
  <si>
    <t xml:space="preserve"> Ft-ban</t>
  </si>
  <si>
    <t>( kiemelt előirányzatok szerinti részletezésben )  Ft-ban</t>
  </si>
  <si>
    <t>2026.</t>
  </si>
  <si>
    <t>Műk.c.visszat.tám.megt. ÁH kívülről</t>
  </si>
  <si>
    <t>e  Ft-ban</t>
  </si>
  <si>
    <t xml:space="preserve">2023. évi eredeti ei. </t>
  </si>
  <si>
    <t>2026. évi ei.</t>
  </si>
  <si>
    <t>25.</t>
  </si>
  <si>
    <t>26.</t>
  </si>
  <si>
    <t>27.</t>
  </si>
  <si>
    <t>30.</t>
  </si>
  <si>
    <t>31.</t>
  </si>
  <si>
    <t>Csapadékvíz elv.</t>
  </si>
  <si>
    <t xml:space="preserve">TOP-PLUSZ-1.1.1-21-KO1-2022-00001 Piac </t>
  </si>
  <si>
    <t>ÁFA visszatérülés - ipari park+piac</t>
  </si>
  <si>
    <t>KÖH Császári Kirendeltség 2022. évi elszámolás</t>
  </si>
  <si>
    <t>Orvosi ügyelet Rendezvényszervező Kft</t>
  </si>
  <si>
    <t>Identitás - pályázati támogtás részleges visszafizetése</t>
  </si>
  <si>
    <t>1334/2019.(VI.5.) Korm.határozathoz 2020. 2021. 2022. és 2023. évi önerő</t>
  </si>
  <si>
    <t>Császári kirendeltség</t>
  </si>
  <si>
    <t>Közterület rendjének fenntartása- munkáltatói kölcsön</t>
  </si>
  <si>
    <r>
      <t xml:space="preserve">TOP-PLUSZ-1.1.1.-21-KO1-2022-00001 </t>
    </r>
    <r>
      <rPr>
        <b/>
        <sz val="8"/>
        <rFont val="Calibri"/>
        <family val="2"/>
      </rPr>
      <t>PIAC</t>
    </r>
  </si>
  <si>
    <t>Csapadékvíz elvezetés pályázat</t>
  </si>
  <si>
    <t>Ipari Park</t>
  </si>
  <si>
    <t>Fogorvosi ellátás</t>
  </si>
  <si>
    <t>Főtér működési kiad.</t>
  </si>
  <si>
    <t>Lakások fenntartása, üzemeltetése Angol kert</t>
  </si>
  <si>
    <t>Belvárosi városközpont revitalizációja pályázat 800 M Ft</t>
  </si>
  <si>
    <t>Belvárosi városközpont revitalizációja pályázat 1.270 M Ft</t>
  </si>
  <si>
    <t>Coultplay</t>
  </si>
  <si>
    <t>Csapadékvíz elvezetés</t>
  </si>
  <si>
    <t>Nyert/támogatói aláírás folyamatban</t>
  </si>
  <si>
    <t>Kisbér netó 672.428.637,- Ft)</t>
  </si>
  <si>
    <t>32.</t>
  </si>
  <si>
    <t>33.</t>
  </si>
  <si>
    <t>34.</t>
  </si>
  <si>
    <t>35.</t>
  </si>
  <si>
    <t>36.</t>
  </si>
  <si>
    <t>37.</t>
  </si>
  <si>
    <t>38.</t>
  </si>
  <si>
    <t>TOP-PLUSZ-1.2.1-21-KO1-2022-00012 csapadékvíz elvez.fejl.</t>
  </si>
  <si>
    <t>Főtér Projekt 1.270 M Ft</t>
  </si>
  <si>
    <t>Főtér Projekt 800 M Ft</t>
  </si>
  <si>
    <t>Energetikai beruházások</t>
  </si>
  <si>
    <t>Wamk légcserélő felújítás</t>
  </si>
  <si>
    <t>Batthyány tér 4/D tulajdonarányos felújítás</t>
  </si>
  <si>
    <t>2022.év Népszámláláspü-i  elszámolása</t>
  </si>
  <si>
    <t>Kulturális bérfejl.támog. 2022.évi elszámolása</t>
  </si>
  <si>
    <t>Cultplay - pályázati támogatásból visszafizetendő</t>
  </si>
  <si>
    <t>Csapadék elvezetés fejlesztése</t>
  </si>
  <si>
    <t>Piac felújítása</t>
  </si>
  <si>
    <t>Babaköszöntő csomag</t>
  </si>
  <si>
    <t>BURSA HUNGARCIA - átadott pénzeszköz ÁH-on belülre</t>
  </si>
  <si>
    <t>WAMK átvett támog.</t>
  </si>
  <si>
    <t>2024. évi eredeti terv</t>
  </si>
  <si>
    <t>Kisbér Város Önkormányzata és az általa irányított költségvetési szervek 2024. évi bevételei forrásonként ( Ft-ban)</t>
  </si>
  <si>
    <t>Kisbér Város Önkormányzata és az általa irányított költségvetési szervek 2024. évi kiadásai</t>
  </si>
  <si>
    <t>Kisbér Város Önkományzata egyes 2024. évi bevételeinek és kiadásainak részletezése</t>
  </si>
  <si>
    <t>Kisbér Város Önkormányzata 2024. évi közgazdasági mérlege ( Ft-ban)</t>
  </si>
  <si>
    <t xml:space="preserve">2024. évi eredeti ei. </t>
  </si>
  <si>
    <t>Kisbér Város Önkormányzata 2024. évi működési célú bevételek és kiadások mérlege (e Ft-ban)</t>
  </si>
  <si>
    <t>Kisbér Város Önkormányzata 2024. évi felhalmozási célú bevételek és kiadások mérlege (e Ft-ban)</t>
  </si>
  <si>
    <t>Kisbér Város Önkormányzat 2024. évi bevételei feladatonkénti és bevételi forrásonkénti bontásban ( Ft-ban )</t>
  </si>
  <si>
    <t>Kisbér Város Önkormányzat 2024. évi kiadásai feladatok és kiemelt előirányzatok szerinti bontásban ( Ft-ban)</t>
  </si>
  <si>
    <t>Kisbéri Közös Önkormányzati Hivatal 2024. évi bevételei feladatonkénti és bevételi forrásonkénti bontásban ( Ft-ban )</t>
  </si>
  <si>
    <t>választás</t>
  </si>
  <si>
    <t>PH Informatikai eszközök beszerzése</t>
  </si>
  <si>
    <t>PH Kisértékű gép, berendezés</t>
  </si>
  <si>
    <t>Kisbér Város Önkormányzata irányítása alá tartozó önállóan működő intézmények 2024. évi bevételei feladatonkénti és bevételi forrásonkénti bontásban ( Ft-ban )</t>
  </si>
  <si>
    <t>Kisbér Város Önkormányzata irányítása alá tartozó önállóan működő intézmények 2024. évi kiadásai feladatok és kiemelt előirányzatok szerinti bontásban ( Ft-ban )</t>
  </si>
  <si>
    <t>OVI Kisértékű eszközök - fektetőcsere, egyéb</t>
  </si>
  <si>
    <t>OVI Laptopok csoportokba 8 db (e-napló miatt)</t>
  </si>
  <si>
    <t>WAMK kisértékű eszközök</t>
  </si>
  <si>
    <t>VIG telephely tolókapu</t>
  </si>
  <si>
    <t>Virágládák</t>
  </si>
  <si>
    <t>VIG 5 db Jászberényi tip. Szemétgyűjtő</t>
  </si>
  <si>
    <t>VIG Szakipari kisgépek</t>
  </si>
  <si>
    <t>VIG Kisértékű pl mikro</t>
  </si>
  <si>
    <t>VIG önjáró fűnyíró</t>
  </si>
  <si>
    <t>VIG Konyha Ipari húsdaráló</t>
  </si>
  <si>
    <t>VIG Konyha Mosó-szárítógép</t>
  </si>
  <si>
    <t>targonca felújítása</t>
  </si>
  <si>
    <t xml:space="preserve">Belvárosi Városközpont Főtér 2024.évi ktg.tv. 3.sz.melléklet </t>
  </si>
  <si>
    <t>RNÖ műk.támog elszám. Visszafiz. Köt (2019-2023)</t>
  </si>
  <si>
    <t>Élet az állatoknak Egyesület támogatása (ebketrec) - havi 15 e Ft</t>
  </si>
  <si>
    <t>26/2024 hat. Kiadvány megjelenés támogatása - Napvilág Kiadó kft ÁHK</t>
  </si>
  <si>
    <t>19/2024 hat 2024. év Roma nap megrendezése</t>
  </si>
  <si>
    <t xml:space="preserve">Piac kialakítás FAD </t>
  </si>
  <si>
    <t>Piac kialakítás -műszaki ellenőr</t>
  </si>
  <si>
    <t>Iparterület fejlesztése- -vízjogi engedély tervdoksi, közvil.fogyasztásmérő kiépítés</t>
  </si>
  <si>
    <t>Energetikai beruházások - Vita-Sütő részvény ért-ból</t>
  </si>
  <si>
    <t>Zöldinfrastruktúra fejlesztés - Angolkert - építés, projektelőkészítés, átalány</t>
  </si>
  <si>
    <t>Kiállítóterem paravánrendszer, sínrendszer WAMK</t>
  </si>
  <si>
    <t>Piac - fém asztalok FAD</t>
  </si>
  <si>
    <t>Kombinált hálótartó állvány gurítható -  röplabda, tenisz</t>
  </si>
  <si>
    <t>Tárgylószékek 20 db, új szemetesek - sportcs</t>
  </si>
  <si>
    <t>Felső-temető kerítésépítés (950 e), 2 db urnafal (1000 e), közkutak cseréje (350 e),</t>
  </si>
  <si>
    <t>Közlekedési táblák</t>
  </si>
  <si>
    <t>16/2024 hat emléktábla - régi törzsmén istálló falára</t>
  </si>
  <si>
    <t>17/2024 Lotz Károly Ménes című alkotás digitális kép nyomtatása, keretezése</t>
  </si>
  <si>
    <t>Sissy sziget mellett lévő híd közvilágítás kialakítása</t>
  </si>
  <si>
    <t>Mobil-biztonsági villanyvételezési szekrények kialakítása</t>
  </si>
  <si>
    <t>Kisértékű informatikai eszközök</t>
  </si>
  <si>
    <t>39.</t>
  </si>
  <si>
    <t>VIG épületfelújítás - öltöző és szociális blokk fú, fűtési rendszer korszerűsítése</t>
  </si>
  <si>
    <t>Szent János tér Híd felújítás</t>
  </si>
  <si>
    <t>WAMK fűtésfelújítás</t>
  </si>
  <si>
    <t>WAMK kamaraterem parkettázás</t>
  </si>
  <si>
    <t>WAMK - légcserelő berendezés zárlatos alkatrész miatti fú</t>
  </si>
  <si>
    <t>Csatorna hálózat beruházás ÉDV Zrt. (2021-ről áthúzódó összeg 98.133.606,-Ft - 2021. évi fú 15.701.006,- Ft + 2021. 28.553.690,- Ft ) = 110.986.290,- Ft+10.000.000,- Ft; 2023 kiszla 29.838.245,-Ft</t>
  </si>
  <si>
    <t>319/2023. Kt hat. - Petőfi utca járdafelújítás és egyéb(51,5 M)</t>
  </si>
  <si>
    <t>Batthyány tér 4/D társasház tulajdonrész arányos fú 291/2021</t>
  </si>
  <si>
    <t>Őszi Napfény Idősek Otthona - "B" épület felvonó csere</t>
  </si>
  <si>
    <t>Őszi Napfény Idősek Otthona - "A" épület akadálymentesítése</t>
  </si>
  <si>
    <t>Őszi Napfény Idősek Otthona - "A" épület emeleti férfi fürdő felújítás - járólapozás, csempézés, ablakcsere</t>
  </si>
  <si>
    <t>Őszi Napfény Idősek Otthona - vizesblokk felújítás</t>
  </si>
  <si>
    <t>Őszi Napfény Idősek Otthona - konyha húsfeldolgozó helyiség kial.</t>
  </si>
  <si>
    <t>Őszi Napfény Idősek Otthona - konyha felújítás - járólapcsere</t>
  </si>
  <si>
    <t>Családok Átmeneti Otthona - tetőcsere - pályázathoz önerő ?</t>
  </si>
  <si>
    <t>Őszi Napfény Idősek Otthona - tetőcsere - azbeszt hullámpalás a tető most</t>
  </si>
  <si>
    <t>Elektromos hálózat felújítása</t>
  </si>
  <si>
    <t>Óvoda parkettacsere - 3 csoportba (Kisbér 2, Hánta 1)</t>
  </si>
  <si>
    <t>Csapadékvízelvez. Fejlesztése - felújítás, átalánydíj</t>
  </si>
  <si>
    <t>Főtér - felújítás, műszaki ellenőr, tervezés - 400 milliós - FAD-os</t>
  </si>
  <si>
    <t xml:space="preserve">Főtér - felújítás, műszaki ellenőr, tervezés - 1,5769 Mrd </t>
  </si>
  <si>
    <t>Főtér - felújítás, műszaki ellenőr, tervezés - 1,27 Mrd - felújítás FAD-os</t>
  </si>
  <si>
    <t>Lakásfelújítások (bérlakások 5M, Eslohe-i ház 5 M)</t>
  </si>
  <si>
    <t>Energetikai korszerűsítés (építés, projektelőkészítés, átalány</t>
  </si>
  <si>
    <t>Közösségi fejlesztés pályázat - WAMK - épületfelújítás, projektek. Átalány</t>
  </si>
  <si>
    <t>Lovarda felújítás - visszapótlásból (340/2022 hat tűzjelző kp csere 2.5344,031,-Ft)</t>
  </si>
  <si>
    <t>Országos Pályafelújítási Program pályázati önerő biztosítása 102/2023</t>
  </si>
  <si>
    <t>Temetők belső járdák javítása, urnafalak előtt térkövezés, vízvételi helyek kial.</t>
  </si>
  <si>
    <t>melléklet a …/2024. (.  .) önkormányzati rendelethez</t>
  </si>
  <si>
    <t>védőnői szolgálat</t>
  </si>
  <si>
    <t>Előző évi  maradvány</t>
  </si>
  <si>
    <t>Főtér 2024. évi Ktg.tv. Szerinti támogatás</t>
  </si>
  <si>
    <t>Család és gyermekjóléti Központ</t>
  </si>
  <si>
    <t>Energetikai korszerűsítési pályázat</t>
  </si>
  <si>
    <t>Közösségi és zöldinfrastruktúra fejl.</t>
  </si>
  <si>
    <t>Belvárosi városközpont revitalizációja 2024.évi ktg.tv.</t>
  </si>
  <si>
    <t>Kisbér Város Önkormányzata 2024. évi tartalékai  Ft-ban</t>
  </si>
  <si>
    <t xml:space="preserve">Kisbér Város Önkormányzata 2024. évi </t>
  </si>
  <si>
    <t>ÖNIO Mobilgarázs 2 db</t>
  </si>
  <si>
    <t>ÖNIO 2 db tálalókocsi</t>
  </si>
  <si>
    <t>ÖNIO Ipari mosógép, ipari szárítógép</t>
  </si>
  <si>
    <t>ÖNIO Betegágyak - 15 db, heverők 5 db, karosszék, fotelek 50 db</t>
  </si>
  <si>
    <t>ÖNIO Kerti bútor garnitúra 4 db asztal, 24 db szék</t>
  </si>
  <si>
    <t>ÖNIO Étkező előtti várakozó helyiségbe 20 db szék</t>
  </si>
  <si>
    <t>ÖNIO 50-50 db párna, paplan -  paplan+párna netó 25 e Ft/db</t>
  </si>
  <si>
    <t>ÖNIO 50 db etetőasztalos éjjeliszekrény</t>
  </si>
  <si>
    <t>ÖNIO ebédlőbe asztalok 11 db és székek 44 db cseréje</t>
  </si>
  <si>
    <t>Időskorúak tartós bentlakásos ellátása - konyha-lakók</t>
  </si>
  <si>
    <t>Időskorúak tartós bentlakásos ellátása - konyha -dolgozók</t>
  </si>
  <si>
    <t>Időskorúak tartós bentlakásos ellátása - konyha -külsős</t>
  </si>
  <si>
    <t>Kisbér Város Önkormányzata által foglalkoztatottak létszámának alakulása 2024. évben</t>
  </si>
  <si>
    <t>Álláshelyek száma (2024. jan. 1.) Egész álláshelyben számítva</t>
  </si>
  <si>
    <t>2027.</t>
  </si>
  <si>
    <t>b) Közfoglalkoztatott 7 fő 2024. 02.29-ig,  átlaglétszám 1 fő, március 1-től újabb program  7 fő,éves eng. átlag 7 fő</t>
  </si>
  <si>
    <t>Közterület használati díjak</t>
  </si>
  <si>
    <t>Kisbér Város 2024. évi költségvetésében többéves kihatással járó feladatok</t>
  </si>
  <si>
    <t>Kisbér Város Önkormányzata beruházási kiadásai feladatonként (ÁFA-val) 2024. évre  Ft-ban</t>
  </si>
  <si>
    <t>Kisbér Város Önkormányzata felújítási kiadásai célonként (ÁFA-val) 2024. évre  Ft-ban</t>
  </si>
  <si>
    <t>Kisbér Város Önkormányzata 2024. évi költségvetési hiánya</t>
  </si>
  <si>
    <t>Kisbér Város Önkormányzata 2024. évi költségvetési egyenlegeinek bemutatása</t>
  </si>
  <si>
    <t>Kisbér Város  Önkormányzata által 2024. évben biztosítandó kedvezmények</t>
  </si>
  <si>
    <t>Kisbér Város Önkormányzata 2024-2027. évi bevételeinek</t>
  </si>
  <si>
    <t>2027. évi ei.</t>
  </si>
  <si>
    <t xml:space="preserve">Kisbér Város Önkormányzata 2024. évi előirányzatfelhasználási és likviditási ütemterve </t>
  </si>
  <si>
    <t xml:space="preserve">Kisbér Város Önkormányzata 2024. évi központi forrásból származó bevételeinek jogcímenkénti alakulása </t>
  </si>
  <si>
    <t xml:space="preserve">Jogcím megnevezése  </t>
  </si>
  <si>
    <t>1.1.1.1. Info 1</t>
  </si>
  <si>
    <t>1.1.1.1. Info 1
 Önkormányzati hivatal működésének támogatása - elismert hivatali létszám alapján</t>
  </si>
  <si>
    <t>1.1.1.1. Info 2</t>
  </si>
  <si>
    <t xml:space="preserve">1.1.1.1. Info 2
1.1.1.1. - Info 1 összegből az önkormányzatra jutó lakosságarányos támogatás
</t>
  </si>
  <si>
    <t xml:space="preserve">1.1.1.1.  Önkormányzati hivatal működésének támogatása (székhelynél)
</t>
  </si>
  <si>
    <t>1.1.1.3.1.</t>
  </si>
  <si>
    <t>Településüzemeltetés - közvilágítás alaptámogatása</t>
  </si>
  <si>
    <t>1.1.1.3.2.</t>
  </si>
  <si>
    <t>Településüzemeltetés - közvilágítás üzemeltetési támogatása</t>
  </si>
  <si>
    <t>1.1.1.7. Lakott külterülettel kapcsolatos feladatok támogatása</t>
  </si>
  <si>
    <t>1.3.2.2.2.</t>
  </si>
  <si>
    <t>Család- és gyermekjóléti központ - óvodai és iskolai szociális segítő tevékenység támogatása</t>
  </si>
  <si>
    <t>A települési önkormányzatok egyes szociális és gyermekjóléti feladatainak támogatása</t>
  </si>
  <si>
    <t>Települési önkormányzatok egyes kulturális feladatainak támogatása</t>
  </si>
  <si>
    <t>Önkormányzati szolidaritási hozzájárulás</t>
  </si>
  <si>
    <t>Garantált bérminimumvákltozás miatti támogatás</t>
  </si>
  <si>
    <t>Kulturális 20 % bérfejlesztésből eredő támogatás</t>
  </si>
  <si>
    <t>2023. évi megelőlegezés</t>
  </si>
  <si>
    <t>Kisbér Város Önkormányzatának 2024. évi maradvány igénybevétele cél szerinti tagolásban ( Ft-ban)</t>
  </si>
  <si>
    <t>Energetikai korszerűsítés Kisbéren TOP-PLUSZ-2.1.1-21-K-2022-00007</t>
  </si>
  <si>
    <t xml:space="preserve">VP6-7.2.1-7.4.1.3-17 Piac </t>
  </si>
  <si>
    <t>1334/2019.(VI.5.) Korm.határozathoz önerő céltartalék</t>
  </si>
  <si>
    <t>Közösségi és zöldinfrastruktúra fejl. TOP-PLUSZ-1.2.1-21-KO1-2022-00068</t>
  </si>
  <si>
    <t>VIG épület felújítás</t>
  </si>
  <si>
    <t>Wamk fűtés felújítás</t>
  </si>
  <si>
    <t>Wamk kamaraterem parkettázás</t>
  </si>
  <si>
    <t>Petőfi utcai járda és útfelújítások</t>
  </si>
  <si>
    <t>Családok Átmeneti Otthona - tetőcsere - pályázathoz önerő</t>
  </si>
  <si>
    <t>2023. dec-i szállítói kötelezettség</t>
  </si>
  <si>
    <t>2023. évi állami támogatás elsz.</t>
  </si>
  <si>
    <t xml:space="preserve">2024. évi kiadásokra </t>
  </si>
  <si>
    <t>Energetikai korszerűsítés Kisbéren</t>
  </si>
  <si>
    <t>Közösségi és zöldinfrastruktúra fejlesztése</t>
  </si>
  <si>
    <t>Közösségi és zöldinfrastruktúra fejlesztése Kisbéren</t>
  </si>
  <si>
    <t>TOP-PLUSZ-1.2.1-21-KO-2022-00012</t>
  </si>
  <si>
    <t>TOP-PLUSZ-1.2.1-21-KO-2022-00068</t>
  </si>
  <si>
    <t>TOP-PLUSZ-1.2.1-21-KO-2022-00007</t>
  </si>
  <si>
    <t xml:space="preserve">Csapadékvíz elvezetésének fejlesztése </t>
  </si>
  <si>
    <t xml:space="preserve">TOP-PLUSZ-1.1.1-21-KO1-2022-00001 </t>
  </si>
  <si>
    <t>Szociális és külsös étkeztetés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</si>
</sst>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.000"/>
    <numFmt numFmtId="165" formatCode="#,##0_ ;[Red]\-#,##0\ 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82">
    <font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name val="Arial"/>
      <family val="2"/>
    </font>
    <font>
      <b/>
      <u val="single"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ntique Olive"/>
      <family val="2"/>
    </font>
    <font>
      <sz val="10"/>
      <name val="Times New Roman"/>
      <family val="1"/>
    </font>
    <font>
      <b/>
      <sz val="8"/>
      <color indexed="8"/>
      <name val="Antique Olive"/>
      <family val="0"/>
    </font>
    <font>
      <sz val="10"/>
      <color indexed="8"/>
      <name val="Arial"/>
      <family val="2"/>
    </font>
    <font>
      <sz val="8"/>
      <color indexed="9"/>
      <name val="Calibri"/>
      <family val="2"/>
    </font>
    <font>
      <b/>
      <sz val="9"/>
      <color indexed="22"/>
      <name val="Calibri"/>
      <family val="2"/>
    </font>
    <font>
      <b/>
      <i/>
      <sz val="8"/>
      <color indexed="8"/>
      <name val="Antique Olive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</fills>
  <borders count="2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/>
      <bottom/>
    </border>
    <border>
      <left/>
      <right style="medium"/>
      <top/>
      <bottom style="medium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0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8" fillId="0" borderId="20" xfId="0" applyNumberFormat="1" applyFont="1" applyFill="1" applyBorder="1" applyAlignment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left" vertical="center"/>
    </xf>
    <xf numFmtId="0" fontId="11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/>
    </xf>
    <xf numFmtId="0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Border="1" applyAlignment="1">
      <alignment horizontal="center"/>
      <protection/>
    </xf>
    <xf numFmtId="0" fontId="17" fillId="0" borderId="0" xfId="58" applyFont="1" applyFill="1" applyBorder="1" applyAlignment="1">
      <alignment horizontal="center"/>
      <protection/>
    </xf>
    <xf numFmtId="0" fontId="15" fillId="0" borderId="0" xfId="58" applyFont="1" applyFill="1" applyAlignment="1">
      <alignment horizontal="center"/>
      <protection/>
    </xf>
    <xf numFmtId="3" fontId="16" fillId="0" borderId="0" xfId="58" applyNumberFormat="1" applyFont="1" applyFill="1" applyAlignment="1">
      <alignment horizontal="right"/>
      <protection/>
    </xf>
    <xf numFmtId="0" fontId="6" fillId="0" borderId="0" xfId="61" applyFont="1" applyBorder="1" applyAlignment="1">
      <alignment/>
      <protection/>
    </xf>
    <xf numFmtId="0" fontId="4" fillId="0" borderId="0" xfId="62" applyFont="1">
      <alignment/>
      <protection/>
    </xf>
    <xf numFmtId="0" fontId="19" fillId="0" borderId="0" xfId="62" applyFont="1">
      <alignment/>
      <protection/>
    </xf>
    <xf numFmtId="0" fontId="6" fillId="0" borderId="0" xfId="62" applyFont="1">
      <alignment/>
      <protection/>
    </xf>
    <xf numFmtId="0" fontId="21" fillId="0" borderId="37" xfId="70" applyFont="1" applyBorder="1" applyAlignment="1">
      <alignment/>
      <protection/>
    </xf>
    <xf numFmtId="0" fontId="20" fillId="0" borderId="37" xfId="70" applyFont="1" applyBorder="1" applyAlignment="1">
      <alignment horizontal="left"/>
      <protection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1" fillId="0" borderId="29" xfId="70" applyFont="1" applyBorder="1">
      <alignment/>
      <protection/>
    </xf>
    <xf numFmtId="0" fontId="8" fillId="0" borderId="0" xfId="0" applyFont="1" applyBorder="1" applyAlignment="1">
      <alignment horizontal="center"/>
    </xf>
    <xf numFmtId="0" fontId="20" fillId="0" borderId="37" xfId="70" applyFont="1" applyBorder="1" applyAlignment="1">
      <alignment/>
      <protection/>
    </xf>
    <xf numFmtId="0" fontId="10" fillId="0" borderId="0" xfId="0" applyFont="1" applyAlignment="1">
      <alignment/>
    </xf>
    <xf numFmtId="0" fontId="8" fillId="0" borderId="38" xfId="0" applyFont="1" applyBorder="1" applyAlignment="1">
      <alignment horizontal="center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15" fillId="0" borderId="0" xfId="58" applyNumberFormat="1" applyFont="1" applyFill="1" applyAlignment="1">
      <alignment horizontal="right"/>
      <protection/>
    </xf>
    <xf numFmtId="0" fontId="20" fillId="0" borderId="29" xfId="70" applyFont="1" applyBorder="1">
      <alignment/>
      <protection/>
    </xf>
    <xf numFmtId="3" fontId="3" fillId="0" borderId="0" xfId="0" applyNumberFormat="1" applyFont="1" applyAlignment="1">
      <alignment horizontal="center" vertical="center"/>
    </xf>
    <xf numFmtId="3" fontId="3" fillId="0" borderId="41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51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left" vertical="center"/>
    </xf>
    <xf numFmtId="3" fontId="3" fillId="0" borderId="54" xfId="0" applyNumberFormat="1" applyFont="1" applyFill="1" applyBorder="1" applyAlignment="1">
      <alignment horizontal="left" vertical="center"/>
    </xf>
    <xf numFmtId="3" fontId="3" fillId="0" borderId="55" xfId="0" applyNumberFormat="1" applyFont="1" applyFill="1" applyBorder="1" applyAlignment="1">
      <alignment horizontal="left" vertical="center"/>
    </xf>
    <xf numFmtId="3" fontId="8" fillId="0" borderId="56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/>
    </xf>
    <xf numFmtId="164" fontId="20" fillId="0" borderId="60" xfId="70" applyNumberFormat="1" applyFont="1" applyBorder="1">
      <alignment/>
      <protection/>
    </xf>
    <xf numFmtId="164" fontId="21" fillId="0" borderId="60" xfId="70" applyNumberFormat="1" applyFont="1" applyBorder="1">
      <alignment/>
      <protection/>
    </xf>
    <xf numFmtId="164" fontId="9" fillId="0" borderId="0" xfId="0" applyNumberFormat="1" applyFont="1" applyAlignment="1">
      <alignment/>
    </xf>
    <xf numFmtId="164" fontId="20" fillId="0" borderId="37" xfId="70" applyNumberFormat="1" applyFont="1" applyBorder="1">
      <alignment/>
      <protection/>
    </xf>
    <xf numFmtId="164" fontId="21" fillId="0" borderId="37" xfId="70" applyNumberFormat="1" applyFont="1" applyBorder="1" applyAlignment="1">
      <alignment horizontal="right"/>
      <protection/>
    </xf>
    <xf numFmtId="164" fontId="10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4" fillId="0" borderId="61" xfId="0" applyNumberFormat="1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164" fontId="4" fillId="0" borderId="64" xfId="0" applyNumberFormat="1" applyFont="1" applyBorder="1" applyAlignment="1">
      <alignment vertical="center"/>
    </xf>
    <xf numFmtId="164" fontId="4" fillId="0" borderId="65" xfId="0" applyNumberFormat="1" applyFont="1" applyBorder="1" applyAlignment="1">
      <alignment vertical="center"/>
    </xf>
    <xf numFmtId="164" fontId="12" fillId="0" borderId="50" xfId="0" applyNumberFormat="1" applyFont="1" applyBorder="1" applyAlignment="1">
      <alignment vertical="center"/>
    </xf>
    <xf numFmtId="164" fontId="7" fillId="0" borderId="64" xfId="0" applyNumberFormat="1" applyFont="1" applyBorder="1" applyAlignment="1">
      <alignment vertical="center"/>
    </xf>
    <xf numFmtId="164" fontId="6" fillId="0" borderId="50" xfId="0" applyNumberFormat="1" applyFont="1" applyBorder="1" applyAlignment="1">
      <alignment vertical="center"/>
    </xf>
    <xf numFmtId="164" fontId="6" fillId="0" borderId="65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8" fillId="0" borderId="38" xfId="0" applyNumberFormat="1" applyFont="1" applyBorder="1" applyAlignment="1">
      <alignment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0" borderId="50" xfId="0" applyNumberFormat="1" applyFont="1" applyBorder="1" applyAlignment="1">
      <alignment vertical="center"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74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vertical="center" wrapText="1"/>
    </xf>
    <xf numFmtId="164" fontId="4" fillId="0" borderId="62" xfId="0" applyNumberFormat="1" applyFont="1" applyBorder="1" applyAlignment="1">
      <alignment/>
    </xf>
    <xf numFmtId="164" fontId="4" fillId="0" borderId="66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" fillId="0" borderId="67" xfId="0" applyFont="1" applyBorder="1" applyAlignment="1">
      <alignment vertical="center" wrapText="1"/>
    </xf>
    <xf numFmtId="0" fontId="4" fillId="0" borderId="69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4" fillId="0" borderId="7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/>
    </xf>
    <xf numFmtId="0" fontId="70" fillId="33" borderId="0" xfId="0" applyFont="1" applyFill="1" applyAlignment="1">
      <alignment/>
    </xf>
    <xf numFmtId="3" fontId="75" fillId="33" borderId="0" xfId="0" applyNumberFormat="1" applyFont="1" applyFill="1" applyAlignment="1">
      <alignment horizontal="right"/>
    </xf>
    <xf numFmtId="3" fontId="76" fillId="33" borderId="0" xfId="0" applyNumberFormat="1" applyFont="1" applyFill="1" applyAlignment="1">
      <alignment horizontal="right"/>
    </xf>
    <xf numFmtId="0" fontId="77" fillId="0" borderId="0" xfId="0" applyFont="1" applyAlignment="1">
      <alignment/>
    </xf>
    <xf numFmtId="3" fontId="78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 horizontal="right"/>
    </xf>
    <xf numFmtId="0" fontId="78" fillId="0" borderId="0" xfId="0" applyFont="1" applyAlignment="1">
      <alignment horizontal="left" indent="2"/>
    </xf>
    <xf numFmtId="165" fontId="78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3" fillId="0" borderId="7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/>
    </xf>
    <xf numFmtId="0" fontId="48" fillId="0" borderId="36" xfId="0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0" fontId="51" fillId="0" borderId="75" xfId="0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36" xfId="0" applyFont="1" applyBorder="1" applyAlignment="1">
      <alignment/>
    </xf>
    <xf numFmtId="3" fontId="3" fillId="0" borderId="75" xfId="0" applyNumberFormat="1" applyFont="1" applyBorder="1" applyAlignment="1">
      <alignment/>
    </xf>
    <xf numFmtId="0" fontId="3" fillId="0" borderId="77" xfId="0" applyFont="1" applyBorder="1" applyAlignment="1">
      <alignment vertical="center"/>
    </xf>
    <xf numFmtId="0" fontId="21" fillId="0" borderId="27" xfId="70" applyFont="1" applyBorder="1">
      <alignment/>
      <protection/>
    </xf>
    <xf numFmtId="0" fontId="21" fillId="0" borderId="72" xfId="70" applyFont="1" applyBorder="1" applyAlignment="1">
      <alignment/>
      <protection/>
    </xf>
    <xf numFmtId="0" fontId="21" fillId="0" borderId="78" xfId="70" applyFont="1" applyBorder="1">
      <alignment/>
      <protection/>
    </xf>
    <xf numFmtId="0" fontId="21" fillId="0" borderId="79" xfId="70" applyFont="1" applyBorder="1" applyAlignment="1">
      <alignment/>
      <protection/>
    </xf>
    <xf numFmtId="0" fontId="20" fillId="0" borderId="79" xfId="70" applyFont="1" applyBorder="1" applyAlignment="1">
      <alignment horizontal="left"/>
      <protection/>
    </xf>
    <xf numFmtId="164" fontId="9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9" fillId="33" borderId="0" xfId="0" applyFont="1" applyFill="1" applyAlignment="1">
      <alignment/>
    </xf>
    <xf numFmtId="0" fontId="20" fillId="0" borderId="80" xfId="70" applyFont="1" applyFill="1" applyBorder="1" applyAlignment="1">
      <alignment horizontal="center" vertical="center"/>
      <protection/>
    </xf>
    <xf numFmtId="0" fontId="20" fillId="0" borderId="81" xfId="70" applyFont="1" applyFill="1" applyBorder="1" applyAlignment="1">
      <alignment horizontal="center" vertical="center"/>
      <protection/>
    </xf>
    <xf numFmtId="0" fontId="20" fillId="0" borderId="82" xfId="70" applyFont="1" applyFill="1" applyBorder="1" applyAlignment="1">
      <alignment horizontal="center" vertical="center"/>
      <protection/>
    </xf>
    <xf numFmtId="164" fontId="21" fillId="0" borderId="83" xfId="70" applyNumberFormat="1" applyFont="1" applyBorder="1">
      <alignment/>
      <protection/>
    </xf>
    <xf numFmtId="164" fontId="21" fillId="0" borderId="84" xfId="70" applyNumberFormat="1" applyFont="1" applyBorder="1">
      <alignment/>
      <protection/>
    </xf>
    <xf numFmtId="164" fontId="21" fillId="0" borderId="85" xfId="70" applyNumberFormat="1" applyFont="1" applyBorder="1">
      <alignment/>
      <protection/>
    </xf>
    <xf numFmtId="164" fontId="21" fillId="0" borderId="86" xfId="70" applyNumberFormat="1" applyFont="1" applyBorder="1">
      <alignment/>
      <protection/>
    </xf>
    <xf numFmtId="0" fontId="20" fillId="0" borderId="87" xfId="70" applyFont="1" applyFill="1" applyBorder="1" applyAlignment="1">
      <alignment horizontal="center" vertical="center"/>
      <protection/>
    </xf>
    <xf numFmtId="0" fontId="20" fillId="0" borderId="88" xfId="70" applyFont="1" applyFill="1" applyBorder="1" applyAlignment="1">
      <alignment horizontal="center" vertical="center"/>
      <protection/>
    </xf>
    <xf numFmtId="0" fontId="20" fillId="0" borderId="66" xfId="70" applyFont="1" applyFill="1" applyBorder="1" applyAlignment="1">
      <alignment horizontal="center" vertical="center"/>
      <protection/>
    </xf>
    <xf numFmtId="0" fontId="20" fillId="0" borderId="89" xfId="70" applyFont="1" applyFill="1" applyBorder="1" applyAlignment="1">
      <alignment horizontal="center" vertical="center"/>
      <protection/>
    </xf>
    <xf numFmtId="0" fontId="20" fillId="0" borderId="90" xfId="70" applyFont="1" applyFill="1" applyBorder="1" applyAlignment="1">
      <alignment horizontal="center" vertical="center"/>
      <protection/>
    </xf>
    <xf numFmtId="0" fontId="20" fillId="0" borderId="91" xfId="70" applyFont="1" applyFill="1" applyBorder="1" applyAlignment="1">
      <alignment horizontal="center" vertical="center"/>
      <protection/>
    </xf>
    <xf numFmtId="0" fontId="20" fillId="0" borderId="92" xfId="70" applyFont="1" applyFill="1" applyBorder="1" applyAlignment="1">
      <alignment horizontal="center" vertical="center"/>
      <protection/>
    </xf>
    <xf numFmtId="0" fontId="9" fillId="0" borderId="75" xfId="0" applyFont="1" applyFill="1" applyBorder="1" applyAlignment="1">
      <alignment/>
    </xf>
    <xf numFmtId="0" fontId="20" fillId="0" borderId="93" xfId="70" applyFont="1" applyFill="1" applyBorder="1" applyAlignment="1">
      <alignment horizontal="center" vertical="center"/>
      <protection/>
    </xf>
    <xf numFmtId="0" fontId="21" fillId="0" borderId="94" xfId="70" applyFont="1" applyBorder="1" applyAlignment="1">
      <alignment/>
      <protection/>
    </xf>
    <xf numFmtId="0" fontId="21" fillId="0" borderId="95" xfId="70" applyFont="1" applyBorder="1" applyAlignment="1">
      <alignment/>
      <protection/>
    </xf>
    <xf numFmtId="0" fontId="21" fillId="0" borderId="96" xfId="70" applyFont="1" applyBorder="1" applyAlignment="1">
      <alignment/>
      <protection/>
    </xf>
    <xf numFmtId="0" fontId="20" fillId="0" borderId="96" xfId="70" applyFont="1" applyBorder="1" applyAlignment="1">
      <alignment horizontal="left"/>
      <protection/>
    </xf>
    <xf numFmtId="3" fontId="3" fillId="0" borderId="0" xfId="0" applyNumberFormat="1" applyFont="1" applyAlignment="1">
      <alignment horizontal="right" vertical="center"/>
    </xf>
    <xf numFmtId="3" fontId="8" fillId="0" borderId="97" xfId="0" applyNumberFormat="1" applyFont="1" applyFill="1" applyBorder="1" applyAlignment="1">
      <alignment horizontal="left" vertical="center"/>
    </xf>
    <xf numFmtId="3" fontId="8" fillId="0" borderId="48" xfId="0" applyNumberFormat="1" applyFont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3" fontId="79" fillId="0" borderId="0" xfId="0" applyNumberFormat="1" applyFont="1" applyAlignment="1">
      <alignment horizontal="right"/>
    </xf>
    <xf numFmtId="0" fontId="11" fillId="0" borderId="27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6" fillId="33" borderId="0" xfId="0" applyFont="1" applyFill="1" applyAlignment="1">
      <alignment wrapText="1"/>
    </xf>
    <xf numFmtId="0" fontId="76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right"/>
    </xf>
    <xf numFmtId="0" fontId="75" fillId="33" borderId="0" xfId="0" applyFont="1" applyFill="1" applyAlignment="1">
      <alignment/>
    </xf>
    <xf numFmtId="0" fontId="21" fillId="0" borderId="26" xfId="70" applyFont="1" applyBorder="1">
      <alignment/>
      <protection/>
    </xf>
    <xf numFmtId="0" fontId="4" fillId="0" borderId="70" xfId="0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76" xfId="0" applyNumberFormat="1" applyFont="1" applyBorder="1" applyAlignment="1">
      <alignment vertical="center"/>
    </xf>
    <xf numFmtId="0" fontId="11" fillId="0" borderId="40" xfId="0" applyFont="1" applyFill="1" applyBorder="1" applyAlignment="1">
      <alignment horizontal="left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left" vertical="center" wrapText="1"/>
    </xf>
    <xf numFmtId="164" fontId="4" fillId="0" borderId="98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64" fontId="4" fillId="0" borderId="99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00" xfId="0" applyFont="1" applyFill="1" applyBorder="1" applyAlignment="1">
      <alignment horizontal="left" vertical="center"/>
    </xf>
    <xf numFmtId="0" fontId="6" fillId="34" borderId="104" xfId="0" applyFont="1" applyFill="1" applyBorder="1" applyAlignment="1">
      <alignment horizontal="left" vertical="center"/>
    </xf>
    <xf numFmtId="0" fontId="6" fillId="35" borderId="100" xfId="0" applyFont="1" applyFill="1" applyBorder="1" applyAlignment="1">
      <alignment vertical="center"/>
    </xf>
    <xf numFmtId="0" fontId="6" fillId="36" borderId="100" xfId="0" applyFont="1" applyFill="1" applyBorder="1" applyAlignment="1">
      <alignment vertical="center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38" xfId="0" applyFont="1" applyBorder="1" applyAlignment="1">
      <alignment horizontal="left"/>
    </xf>
    <xf numFmtId="0" fontId="26" fillId="0" borderId="38" xfId="0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4" fillId="0" borderId="13" xfId="0" applyNumberFormat="1" applyFont="1" applyFill="1" applyBorder="1" applyAlignment="1">
      <alignment horizontal="left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center" vertical="center"/>
    </xf>
    <xf numFmtId="3" fontId="8" fillId="0" borderId="10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3" fillId="0" borderId="108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109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left" vertical="center"/>
    </xf>
    <xf numFmtId="3" fontId="3" fillId="0" borderId="10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112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horizontal="left" vertical="center"/>
    </xf>
    <xf numFmtId="3" fontId="3" fillId="0" borderId="114" xfId="0" applyNumberFormat="1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115" xfId="0" applyNumberFormat="1" applyFont="1" applyFill="1" applyBorder="1" applyAlignment="1">
      <alignment vertical="center"/>
    </xf>
    <xf numFmtId="3" fontId="3" fillId="0" borderId="11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left" vertical="center"/>
    </xf>
    <xf numFmtId="3" fontId="3" fillId="0" borderId="11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21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1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8" fillId="35" borderId="12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46" xfId="0" applyFont="1" applyBorder="1" applyAlignment="1">
      <alignment vertical="center"/>
    </xf>
    <xf numFmtId="0" fontId="8" fillId="35" borderId="4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7" borderId="5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123" xfId="0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vertical="center"/>
    </xf>
    <xf numFmtId="164" fontId="15" fillId="0" borderId="38" xfId="0" applyNumberFormat="1" applyFont="1" applyFill="1" applyBorder="1" applyAlignment="1">
      <alignment vertical="center"/>
    </xf>
    <xf numFmtId="0" fontId="15" fillId="0" borderId="38" xfId="0" applyFont="1" applyBorder="1" applyAlignment="1">
      <alignment/>
    </xf>
    <xf numFmtId="0" fontId="2" fillId="0" borderId="0" xfId="0" applyFont="1" applyAlignment="1">
      <alignment horizontal="right"/>
    </xf>
    <xf numFmtId="164" fontId="9" fillId="0" borderId="0" xfId="0" applyNumberFormat="1" applyFont="1" applyAlignment="1">
      <alignment vertical="center"/>
    </xf>
    <xf numFmtId="0" fontId="9" fillId="0" borderId="3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36" xfId="0" applyFont="1" applyBorder="1" applyAlignment="1">
      <alignment/>
    </xf>
    <xf numFmtId="0" fontId="21" fillId="0" borderId="38" xfId="70" applyFont="1" applyBorder="1" applyAlignment="1">
      <alignment/>
      <protection/>
    </xf>
    <xf numFmtId="0" fontId="9" fillId="0" borderId="38" xfId="0" applyFont="1" applyBorder="1" applyAlignment="1">
      <alignment/>
    </xf>
    <xf numFmtId="0" fontId="20" fillId="0" borderId="38" xfId="7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164" fontId="3" fillId="0" borderId="0" xfId="0" applyNumberFormat="1" applyFont="1" applyAlignment="1">
      <alignment vertical="center"/>
    </xf>
    <xf numFmtId="1" fontId="6" fillId="0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164" fontId="15" fillId="0" borderId="38" xfId="0" applyNumberFormat="1" applyFont="1" applyBorder="1" applyAlignment="1">
      <alignment vertical="center" wrapText="1"/>
    </xf>
    <xf numFmtId="0" fontId="7" fillId="0" borderId="83" xfId="0" applyFont="1" applyBorder="1" applyAlignment="1">
      <alignment vertical="center"/>
    </xf>
    <xf numFmtId="0" fontId="7" fillId="0" borderId="10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164" fontId="21" fillId="0" borderId="37" xfId="70" applyNumberFormat="1" applyFont="1" applyFill="1" applyBorder="1" applyAlignment="1">
      <alignment horizontal="right"/>
      <protection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3" fontId="3" fillId="0" borderId="38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60" applyFont="1">
      <alignment/>
      <protection/>
    </xf>
    <xf numFmtId="3" fontId="3" fillId="0" borderId="0" xfId="60" applyNumberFormat="1" applyFont="1">
      <alignment/>
      <protection/>
    </xf>
    <xf numFmtId="0" fontId="52" fillId="0" borderId="0" xfId="0" applyFont="1" applyAlignment="1">
      <alignment/>
    </xf>
    <xf numFmtId="0" fontId="20" fillId="0" borderId="38" xfId="7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0" fillId="0" borderId="36" xfId="70" applyFont="1" applyFill="1" applyBorder="1" applyAlignment="1">
      <alignment horizontal="center" vertical="center"/>
      <protection/>
    </xf>
    <xf numFmtId="0" fontId="20" fillId="0" borderId="75" xfId="70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3" fontId="4" fillId="0" borderId="3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/>
    </xf>
    <xf numFmtId="3" fontId="4" fillId="0" borderId="75" xfId="59" applyNumberFormat="1" applyFont="1" applyBorder="1" applyAlignment="1">
      <alignment horizontal="right" vertical="center"/>
      <protection/>
    </xf>
    <xf numFmtId="0" fontId="4" fillId="0" borderId="36" xfId="0" applyFont="1" applyBorder="1" applyAlignment="1">
      <alignment wrapText="1"/>
    </xf>
    <xf numFmtId="0" fontId="6" fillId="0" borderId="67" xfId="60" applyFont="1" applyBorder="1" applyAlignment="1">
      <alignment horizontal="left" vertical="center"/>
      <protection/>
    </xf>
    <xf numFmtId="0" fontId="52" fillId="0" borderId="0" xfId="60" applyFont="1" applyAlignment="1">
      <alignment horizontal="center"/>
      <protection/>
    </xf>
    <xf numFmtId="3" fontId="4" fillId="0" borderId="0" xfId="0" applyNumberFormat="1" applyFont="1" applyAlignment="1">
      <alignment/>
    </xf>
    <xf numFmtId="0" fontId="4" fillId="0" borderId="69" xfId="0" applyFont="1" applyBorder="1" applyAlignment="1">
      <alignment wrapText="1"/>
    </xf>
    <xf numFmtId="164" fontId="80" fillId="0" borderId="0" xfId="0" applyNumberFormat="1" applyFont="1" applyAlignment="1">
      <alignment vertical="center"/>
    </xf>
    <xf numFmtId="0" fontId="3" fillId="0" borderId="103" xfId="0" applyFont="1" applyFill="1" applyBorder="1" applyAlignment="1">
      <alignment horizontal="left"/>
    </xf>
    <xf numFmtId="0" fontId="8" fillId="0" borderId="103" xfId="0" applyFont="1" applyFill="1" applyBorder="1" applyAlignment="1">
      <alignment horizontal="left"/>
    </xf>
    <xf numFmtId="0" fontId="3" fillId="0" borderId="103" xfId="0" applyFont="1" applyFill="1" applyBorder="1" applyAlignment="1">
      <alignment vertical="center"/>
    </xf>
    <xf numFmtId="0" fontId="3" fillId="0" borderId="103" xfId="0" applyFont="1" applyFill="1" applyBorder="1" applyAlignment="1">
      <alignment horizontal="left"/>
    </xf>
    <xf numFmtId="0" fontId="22" fillId="0" borderId="124" xfId="0" applyFont="1" applyBorder="1" applyAlignment="1">
      <alignment vertical="center"/>
    </xf>
    <xf numFmtId="0" fontId="8" fillId="0" borderId="102" xfId="0" applyFont="1" applyFill="1" applyBorder="1" applyAlignment="1">
      <alignment horizontal="left"/>
    </xf>
    <xf numFmtId="0" fontId="3" fillId="0" borderId="100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125" xfId="0" applyFont="1" applyBorder="1" applyAlignment="1">
      <alignment/>
    </xf>
    <xf numFmtId="0" fontId="8" fillId="0" borderId="100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center" vertical="center" wrapText="1"/>
    </xf>
    <xf numFmtId="0" fontId="21" fillId="0" borderId="37" xfId="70" applyFont="1" applyFill="1" applyBorder="1" applyAlignment="1">
      <alignment/>
      <protection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0" fontId="21" fillId="0" borderId="37" xfId="70" applyFont="1" applyBorder="1" applyAlignment="1">
      <alignment vertical="center" wrapText="1"/>
      <protection/>
    </xf>
    <xf numFmtId="0" fontId="21" fillId="0" borderId="94" xfId="70" applyFont="1" applyBorder="1" applyAlignment="1">
      <alignment vertical="center" wrapText="1"/>
      <protection/>
    </xf>
    <xf numFmtId="0" fontId="9" fillId="0" borderId="38" xfId="0" applyFont="1" applyFill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126" xfId="70" applyFont="1" applyFill="1" applyBorder="1" applyAlignment="1">
      <alignment/>
      <protection/>
    </xf>
    <xf numFmtId="0" fontId="9" fillId="0" borderId="127" xfId="0" applyFont="1" applyFill="1" applyBorder="1" applyAlignment="1">
      <alignment/>
    </xf>
    <xf numFmtId="0" fontId="21" fillId="0" borderId="38" xfId="70" applyFont="1" applyFill="1" applyBorder="1" applyAlignment="1">
      <alignment/>
      <protection/>
    </xf>
    <xf numFmtId="0" fontId="21" fillId="0" borderId="79" xfId="70" applyFont="1" applyFill="1" applyBorder="1" applyAlignment="1">
      <alignment/>
      <protection/>
    </xf>
    <xf numFmtId="0" fontId="21" fillId="0" borderId="60" xfId="70" applyFont="1" applyFill="1" applyBorder="1" applyAlignment="1">
      <alignment/>
      <protection/>
    </xf>
    <xf numFmtId="0" fontId="20" fillId="0" borderId="37" xfId="70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21" fillId="0" borderId="46" xfId="70" applyFont="1" applyBorder="1">
      <alignment/>
      <protection/>
    </xf>
    <xf numFmtId="0" fontId="21" fillId="0" borderId="128" xfId="70" applyFont="1" applyBorder="1">
      <alignment/>
      <protection/>
    </xf>
    <xf numFmtId="0" fontId="22" fillId="0" borderId="38" xfId="0" applyFont="1" applyBorder="1" applyAlignment="1">
      <alignment vertical="center"/>
    </xf>
    <xf numFmtId="164" fontId="22" fillId="0" borderId="38" xfId="0" applyNumberFormat="1" applyFont="1" applyBorder="1" applyAlignment="1">
      <alignment vertical="center"/>
    </xf>
    <xf numFmtId="164" fontId="22" fillId="0" borderId="38" xfId="0" applyNumberFormat="1" applyFont="1" applyBorder="1" applyAlignment="1">
      <alignment vertical="center"/>
    </xf>
    <xf numFmtId="0" fontId="10" fillId="0" borderId="38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1" fillId="0" borderId="29" xfId="70" applyFont="1" applyFill="1" applyBorder="1">
      <alignment/>
      <protection/>
    </xf>
    <xf numFmtId="0" fontId="8" fillId="0" borderId="38" xfId="0" applyFont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vertical="center"/>
    </xf>
    <xf numFmtId="3" fontId="4" fillId="0" borderId="75" xfId="59" applyNumberFormat="1" applyFont="1" applyBorder="1" applyAlignment="1">
      <alignment horizontal="right" vertical="center"/>
      <protection/>
    </xf>
    <xf numFmtId="3" fontId="4" fillId="0" borderId="36" xfId="60" applyNumberFormat="1" applyFont="1" applyFill="1" applyBorder="1" applyAlignment="1">
      <alignment horizontal="right" vertical="center"/>
      <protection/>
    </xf>
    <xf numFmtId="3" fontId="4" fillId="0" borderId="38" xfId="60" applyNumberFormat="1" applyFont="1" applyFill="1" applyBorder="1" applyAlignment="1">
      <alignment horizontal="right" vertical="center"/>
      <protection/>
    </xf>
    <xf numFmtId="3" fontId="4" fillId="0" borderId="36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/>
      <protection/>
    </xf>
    <xf numFmtId="3" fontId="4" fillId="0" borderId="38" xfId="56" applyNumberFormat="1" applyFont="1" applyFill="1" applyBorder="1" applyAlignment="1">
      <alignment horizontal="right" vertical="center" wrapText="1"/>
      <protection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81" fillId="0" borderId="36" xfId="56" applyNumberFormat="1" applyFont="1" applyFill="1" applyBorder="1" applyAlignment="1">
      <alignment horizontal="right" vertical="center" wrapText="1"/>
      <protection/>
    </xf>
    <xf numFmtId="3" fontId="81" fillId="0" borderId="38" xfId="56" applyNumberFormat="1" applyFont="1" applyFill="1" applyBorder="1" applyAlignment="1">
      <alignment horizontal="right" vertical="center" wrapText="1"/>
      <protection/>
    </xf>
    <xf numFmtId="3" fontId="4" fillId="0" borderId="36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 wrapText="1"/>
      <protection/>
    </xf>
    <xf numFmtId="3" fontId="4" fillId="0" borderId="38" xfId="60" applyNumberFormat="1" applyFont="1" applyFill="1" applyBorder="1" applyAlignment="1">
      <alignment horizontal="right" vertical="center"/>
      <protection/>
    </xf>
    <xf numFmtId="3" fontId="4" fillId="0" borderId="38" xfId="59" applyNumberFormat="1" applyFont="1" applyFill="1" applyBorder="1" applyAlignment="1">
      <alignment horizontal="right" vertical="center"/>
      <protection/>
    </xf>
    <xf numFmtId="3" fontId="4" fillId="0" borderId="40" xfId="59" applyNumberFormat="1" applyFont="1" applyFill="1" applyBorder="1" applyAlignment="1">
      <alignment horizontal="right" vertical="center" wrapText="1"/>
      <protection/>
    </xf>
    <xf numFmtId="3" fontId="4" fillId="0" borderId="40" xfId="56" applyNumberFormat="1" applyFont="1" applyFill="1" applyBorder="1" applyAlignment="1">
      <alignment horizontal="right" vertical="center" wrapText="1"/>
      <protection/>
    </xf>
    <xf numFmtId="3" fontId="4" fillId="0" borderId="36" xfId="56" applyNumberFormat="1" applyFont="1" applyFill="1" applyBorder="1" applyAlignment="1">
      <alignment horizontal="right" vertical="center" wrapText="1"/>
      <protection/>
    </xf>
    <xf numFmtId="164" fontId="4" fillId="0" borderId="0" xfId="62" applyNumberFormat="1" applyFont="1">
      <alignment/>
      <protection/>
    </xf>
    <xf numFmtId="164" fontId="6" fillId="0" borderId="0" xfId="62" applyNumberFormat="1" applyFont="1">
      <alignment/>
      <protection/>
    </xf>
    <xf numFmtId="164" fontId="9" fillId="0" borderId="0" xfId="0" applyNumberFormat="1" applyFont="1" applyFill="1" applyAlignment="1">
      <alignment/>
    </xf>
    <xf numFmtId="0" fontId="21" fillId="0" borderId="127" xfId="70" applyFont="1" applyFill="1" applyBorder="1" applyAlignment="1">
      <alignment/>
      <protection/>
    </xf>
    <xf numFmtId="3" fontId="4" fillId="0" borderId="40" xfId="60" applyNumberFormat="1" applyFont="1" applyBorder="1" applyAlignment="1">
      <alignment horizontal="right" vertical="center"/>
      <protection/>
    </xf>
    <xf numFmtId="3" fontId="6" fillId="0" borderId="47" xfId="60" applyNumberFormat="1" applyFont="1" applyBorder="1" applyAlignment="1">
      <alignment horizontal="right" vertical="center"/>
      <protection/>
    </xf>
    <xf numFmtId="3" fontId="6" fillId="0" borderId="48" xfId="60" applyNumberFormat="1" applyFont="1" applyBorder="1" applyAlignment="1">
      <alignment horizontal="right" vertical="center"/>
      <protection/>
    </xf>
    <xf numFmtId="3" fontId="6" fillId="34" borderId="29" xfId="62" applyNumberFormat="1" applyFont="1" applyFill="1" applyBorder="1" applyAlignment="1">
      <alignment wrapText="1"/>
      <protection/>
    </xf>
    <xf numFmtId="3" fontId="19" fillId="0" borderId="29" xfId="62" applyNumberFormat="1" applyFont="1" applyBorder="1" applyAlignment="1">
      <alignment wrapText="1"/>
      <protection/>
    </xf>
    <xf numFmtId="3" fontId="6" fillId="0" borderId="29" xfId="62" applyNumberFormat="1" applyFont="1" applyBorder="1" applyAlignment="1">
      <alignment wrapText="1"/>
      <protection/>
    </xf>
    <xf numFmtId="3" fontId="4" fillId="0" borderId="29" xfId="62" applyNumberFormat="1" applyFont="1" applyBorder="1" applyAlignment="1">
      <alignment wrapText="1"/>
      <protection/>
    </xf>
    <xf numFmtId="164" fontId="22" fillId="0" borderId="36" xfId="0" applyNumberFormat="1" applyFont="1" applyBorder="1" applyAlignment="1">
      <alignment vertical="center"/>
    </xf>
    <xf numFmtId="3" fontId="6" fillId="38" borderId="129" xfId="62" applyNumberFormat="1" applyFont="1" applyFill="1" applyBorder="1" applyAlignment="1">
      <alignment wrapText="1"/>
      <protection/>
    </xf>
    <xf numFmtId="0" fontId="6" fillId="0" borderId="10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7" fillId="0" borderId="84" xfId="0" applyFont="1" applyBorder="1" applyAlignment="1">
      <alignment vertical="center"/>
    </xf>
    <xf numFmtId="0" fontId="4" fillId="0" borderId="10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3" fillId="0" borderId="84" xfId="0" applyFont="1" applyBorder="1" applyAlignment="1">
      <alignment vertical="center"/>
    </xf>
    <xf numFmtId="0" fontId="6" fillId="0" borderId="121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6" fillId="0" borderId="84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6" fillId="0" borderId="102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132" xfId="0" applyFont="1" applyBorder="1" applyAlignment="1">
      <alignment vertical="center"/>
    </xf>
    <xf numFmtId="0" fontId="4" fillId="0" borderId="102" xfId="0" applyFont="1" applyBorder="1" applyAlignment="1">
      <alignment horizontal="left" vertical="center"/>
    </xf>
    <xf numFmtId="0" fontId="4" fillId="0" borderId="131" xfId="0" applyFont="1" applyBorder="1" applyAlignment="1">
      <alignment horizontal="left" vertical="center"/>
    </xf>
    <xf numFmtId="0" fontId="7" fillId="0" borderId="132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21" fillId="0" borderId="103" xfId="70" applyFont="1" applyBorder="1">
      <alignment/>
      <protection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8" fillId="0" borderId="81" xfId="0" applyFont="1" applyBorder="1" applyAlignment="1">
      <alignment horizontal="center" vertical="center" wrapText="1"/>
    </xf>
    <xf numFmtId="164" fontId="21" fillId="0" borderId="60" xfId="70" applyNumberFormat="1" applyFont="1" applyFill="1" applyBorder="1">
      <alignment/>
      <protection/>
    </xf>
    <xf numFmtId="164" fontId="7" fillId="0" borderId="0" xfId="0" applyNumberFormat="1" applyFont="1" applyBorder="1" applyAlignment="1">
      <alignment vertical="center"/>
    </xf>
    <xf numFmtId="0" fontId="3" fillId="0" borderId="101" xfId="0" applyFont="1" applyFill="1" applyBorder="1" applyAlignment="1">
      <alignment horizontal="left"/>
    </xf>
    <xf numFmtId="0" fontId="8" fillId="0" borderId="1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164" fontId="21" fillId="0" borderId="38" xfId="0" applyNumberFormat="1" applyFont="1" applyBorder="1" applyAlignment="1">
      <alignment vertical="center" wrapText="1"/>
    </xf>
    <xf numFmtId="3" fontId="3" fillId="0" borderId="134" xfId="0" applyNumberFormat="1" applyFont="1" applyFill="1" applyBorder="1" applyAlignment="1">
      <alignment horizontal="right" vertical="center" wrapText="1"/>
    </xf>
    <xf numFmtId="3" fontId="3" fillId="0" borderId="135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right" vertical="center" wrapText="1"/>
    </xf>
    <xf numFmtId="3" fontId="3" fillId="0" borderId="136" xfId="0" applyNumberFormat="1" applyFont="1" applyFill="1" applyBorder="1" applyAlignment="1">
      <alignment vertical="center"/>
    </xf>
    <xf numFmtId="3" fontId="3" fillId="0" borderId="137" xfId="0" applyNumberFormat="1" applyFont="1" applyFill="1" applyBorder="1" applyAlignment="1">
      <alignment vertical="center"/>
    </xf>
    <xf numFmtId="3" fontId="3" fillId="0" borderId="138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/>
    </xf>
    <xf numFmtId="0" fontId="3" fillId="0" borderId="69" xfId="0" applyFont="1" applyFill="1" applyBorder="1" applyAlignment="1">
      <alignment wrapText="1"/>
    </xf>
    <xf numFmtId="0" fontId="7" fillId="0" borderId="38" xfId="0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164" fontId="13" fillId="0" borderId="3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3" fillId="0" borderId="76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4" fillId="0" borderId="113" xfId="0" applyFont="1" applyBorder="1" applyAlignment="1">
      <alignment horizontal="center" vertical="center"/>
    </xf>
    <xf numFmtId="0" fontId="6" fillId="0" borderId="139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6" fillId="0" borderId="140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6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131" xfId="0" applyFont="1" applyBorder="1" applyAlignment="1">
      <alignment vertical="center"/>
    </xf>
    <xf numFmtId="0" fontId="6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" fontId="4" fillId="0" borderId="146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 vertical="center"/>
    </xf>
    <xf numFmtId="3" fontId="6" fillId="0" borderId="148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8" fillId="35" borderId="13" xfId="0" applyNumberFormat="1" applyFont="1" applyFill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149" xfId="0" applyNumberFormat="1" applyFont="1" applyBorder="1" applyAlignment="1">
      <alignment vertical="center"/>
    </xf>
    <xf numFmtId="3" fontId="4" fillId="0" borderId="150" xfId="0" applyNumberFormat="1" applyFont="1" applyBorder="1" applyAlignment="1">
      <alignment vertical="center"/>
    </xf>
    <xf numFmtId="3" fontId="8" fillId="35" borderId="151" xfId="0" applyNumberFormat="1" applyFont="1" applyFill="1" applyBorder="1" applyAlignment="1">
      <alignment vertical="center"/>
    </xf>
    <xf numFmtId="3" fontId="8" fillId="37" borderId="152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3" xfId="0" applyNumberFormat="1" applyFont="1" applyBorder="1" applyAlignment="1">
      <alignment vertical="center"/>
    </xf>
    <xf numFmtId="3" fontId="4" fillId="0" borderId="134" xfId="0" applyNumberFormat="1" applyFont="1" applyBorder="1" applyAlignment="1">
      <alignment vertical="center"/>
    </xf>
    <xf numFmtId="3" fontId="4" fillId="0" borderId="15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38" xfId="0" applyNumberFormat="1" applyFont="1" applyFill="1" applyBorder="1" applyAlignment="1">
      <alignment vertical="center"/>
    </xf>
    <xf numFmtId="3" fontId="4" fillId="0" borderId="138" xfId="0" applyNumberFormat="1" applyFont="1" applyBorder="1" applyAlignment="1">
      <alignment vertical="center"/>
    </xf>
    <xf numFmtId="3" fontId="4" fillId="0" borderId="155" xfId="0" applyNumberFormat="1" applyFont="1" applyBorder="1" applyAlignment="1">
      <alignment vertical="center"/>
    </xf>
    <xf numFmtId="3" fontId="4" fillId="0" borderId="156" xfId="0" applyNumberFormat="1" applyFont="1" applyBorder="1" applyAlignment="1">
      <alignment vertical="center"/>
    </xf>
    <xf numFmtId="3" fontId="4" fillId="0" borderId="111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6" fillId="0" borderId="15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114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4" fillId="0" borderId="158" xfId="0" applyNumberFormat="1" applyFont="1" applyBorder="1" applyAlignment="1">
      <alignment vertical="center"/>
    </xf>
    <xf numFmtId="3" fontId="4" fillId="0" borderId="159" xfId="0" applyNumberFormat="1" applyFont="1" applyBorder="1" applyAlignment="1">
      <alignment vertical="center"/>
    </xf>
    <xf numFmtId="3" fontId="4" fillId="0" borderId="160" xfId="0" applyNumberFormat="1" applyFont="1" applyBorder="1" applyAlignment="1">
      <alignment vertical="center"/>
    </xf>
    <xf numFmtId="3" fontId="4" fillId="0" borderId="108" xfId="0" applyNumberFormat="1" applyFont="1" applyBorder="1" applyAlignment="1">
      <alignment vertical="center"/>
    </xf>
    <xf numFmtId="3" fontId="4" fillId="0" borderId="137" xfId="0" applyNumberFormat="1" applyFont="1" applyBorder="1" applyAlignment="1">
      <alignment vertical="center"/>
    </xf>
    <xf numFmtId="3" fontId="4" fillId="0" borderId="161" xfId="0" applyNumberFormat="1" applyFont="1" applyBorder="1" applyAlignment="1">
      <alignment vertical="center"/>
    </xf>
    <xf numFmtId="3" fontId="4" fillId="0" borderId="162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" fontId="4" fillId="0" borderId="163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138" xfId="0" applyNumberFormat="1" applyFont="1" applyBorder="1" applyAlignment="1">
      <alignment vertical="center"/>
    </xf>
    <xf numFmtId="3" fontId="6" fillId="0" borderId="110" xfId="0" applyNumberFormat="1" applyFont="1" applyBorder="1" applyAlignment="1">
      <alignment vertical="center"/>
    </xf>
    <xf numFmtId="3" fontId="6" fillId="0" borderId="164" xfId="0" applyNumberFormat="1" applyFont="1" applyBorder="1" applyAlignment="1">
      <alignment vertical="center"/>
    </xf>
    <xf numFmtId="3" fontId="6" fillId="0" borderId="165" xfId="0" applyNumberFormat="1" applyFont="1" applyBorder="1" applyAlignment="1">
      <alignment vertical="center"/>
    </xf>
    <xf numFmtId="3" fontId="8" fillId="35" borderId="166" xfId="0" applyNumberFormat="1" applyFont="1" applyFill="1" applyBorder="1" applyAlignment="1">
      <alignment vertical="center"/>
    </xf>
    <xf numFmtId="3" fontId="8" fillId="35" borderId="167" xfId="0" applyNumberFormat="1" applyFont="1" applyFill="1" applyBorder="1" applyAlignment="1">
      <alignment vertical="center"/>
    </xf>
    <xf numFmtId="3" fontId="8" fillId="35" borderId="16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6" fillId="0" borderId="169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170" xfId="0" applyNumberFormat="1" applyFont="1" applyBorder="1" applyAlignment="1">
      <alignment vertical="center"/>
    </xf>
    <xf numFmtId="3" fontId="6" fillId="0" borderId="171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8" fillId="35" borderId="172" xfId="0" applyNumberFormat="1" applyFont="1" applyFill="1" applyBorder="1" applyAlignment="1">
      <alignment vertical="center"/>
    </xf>
    <xf numFmtId="3" fontId="8" fillId="35" borderId="119" xfId="0" applyNumberFormat="1" applyFont="1" applyFill="1" applyBorder="1" applyAlignment="1">
      <alignment vertical="center"/>
    </xf>
    <xf numFmtId="3" fontId="8" fillId="35" borderId="65" xfId="0" applyNumberFormat="1" applyFont="1" applyFill="1" applyBorder="1" applyAlignment="1">
      <alignment vertical="center"/>
    </xf>
    <xf numFmtId="3" fontId="8" fillId="37" borderId="169" xfId="0" applyNumberFormat="1" applyFont="1" applyFill="1" applyBorder="1" applyAlignment="1">
      <alignment vertical="center"/>
    </xf>
    <xf numFmtId="3" fontId="8" fillId="37" borderId="74" xfId="0" applyNumberFormat="1" applyFont="1" applyFill="1" applyBorder="1" applyAlignment="1">
      <alignment vertical="center"/>
    </xf>
    <xf numFmtId="3" fontId="8" fillId="37" borderId="5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116" xfId="0" applyNumberFormat="1" applyFont="1" applyBorder="1" applyAlignment="1">
      <alignment vertical="center"/>
    </xf>
    <xf numFmtId="3" fontId="3" fillId="0" borderId="173" xfId="0" applyNumberFormat="1" applyFont="1" applyBorder="1" applyAlignment="1">
      <alignment vertical="center"/>
    </xf>
    <xf numFmtId="3" fontId="3" fillId="0" borderId="174" xfId="0" applyNumberFormat="1" applyFont="1" applyBorder="1" applyAlignment="1">
      <alignment vertical="center"/>
    </xf>
    <xf numFmtId="3" fontId="8" fillId="0" borderId="174" xfId="0" applyNumberFormat="1" applyFont="1" applyBorder="1" applyAlignment="1">
      <alignment vertical="center"/>
    </xf>
    <xf numFmtId="3" fontId="8" fillId="34" borderId="175" xfId="0" applyNumberFormat="1" applyFont="1" applyFill="1" applyBorder="1" applyAlignment="1">
      <alignment vertical="center"/>
    </xf>
    <xf numFmtId="3" fontId="8" fillId="0" borderId="173" xfId="0" applyNumberFormat="1" applyFont="1" applyBorder="1" applyAlignment="1">
      <alignment vertical="center"/>
    </xf>
    <xf numFmtId="3" fontId="3" fillId="0" borderId="116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8" fillId="36" borderId="52" xfId="0" applyNumberFormat="1" applyFont="1" applyFill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3" fillId="0" borderId="176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3" fillId="0" borderId="160" xfId="0" applyNumberFormat="1" applyFont="1" applyFill="1" applyBorder="1" applyAlignment="1">
      <alignment vertical="center"/>
    </xf>
    <xf numFmtId="3" fontId="3" fillId="0" borderId="177" xfId="0" applyNumberFormat="1" applyFont="1" applyBorder="1" applyAlignment="1">
      <alignment vertical="center"/>
    </xf>
    <xf numFmtId="3" fontId="3" fillId="0" borderId="178" xfId="0" applyNumberFormat="1" applyFont="1" applyBorder="1" applyAlignment="1">
      <alignment vertical="center"/>
    </xf>
    <xf numFmtId="3" fontId="3" fillId="0" borderId="162" xfId="0" applyNumberFormat="1" applyFont="1" applyBorder="1" applyAlignment="1">
      <alignment vertical="center"/>
    </xf>
    <xf numFmtId="3" fontId="3" fillId="0" borderId="126" xfId="0" applyNumberFormat="1" applyFont="1" applyBorder="1" applyAlignment="1">
      <alignment vertical="center"/>
    </xf>
    <xf numFmtId="3" fontId="3" fillId="0" borderId="179" xfId="0" applyNumberFormat="1" applyFont="1" applyBorder="1" applyAlignment="1">
      <alignment vertical="center"/>
    </xf>
    <xf numFmtId="3" fontId="3" fillId="0" borderId="179" xfId="0" applyNumberFormat="1" applyFont="1" applyFill="1" applyBorder="1" applyAlignment="1">
      <alignment vertical="center"/>
    </xf>
    <xf numFmtId="3" fontId="3" fillId="0" borderId="180" xfId="0" applyNumberFormat="1" applyFont="1" applyBorder="1" applyAlignment="1">
      <alignment vertical="center"/>
    </xf>
    <xf numFmtId="3" fontId="3" fillId="0" borderId="181" xfId="0" applyNumberFormat="1" applyFont="1" applyBorder="1" applyAlignment="1">
      <alignment vertical="center"/>
    </xf>
    <xf numFmtId="3" fontId="3" fillId="0" borderId="156" xfId="0" applyNumberFormat="1" applyFont="1" applyBorder="1" applyAlignment="1">
      <alignment vertical="center"/>
    </xf>
    <xf numFmtId="3" fontId="3" fillId="0" borderId="182" xfId="0" applyNumberFormat="1" applyFont="1" applyFill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183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8" fillId="0" borderId="184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3" fillId="0" borderId="182" xfId="0" applyNumberFormat="1" applyFont="1" applyBorder="1" applyAlignment="1">
      <alignment vertical="center"/>
    </xf>
    <xf numFmtId="3" fontId="8" fillId="35" borderId="49" xfId="0" applyNumberFormat="1" applyFont="1" applyFill="1" applyBorder="1" applyAlignment="1">
      <alignment vertical="center"/>
    </xf>
    <xf numFmtId="3" fontId="8" fillId="35" borderId="47" xfId="0" applyNumberFormat="1" applyFont="1" applyFill="1" applyBorder="1" applyAlignment="1">
      <alignment vertical="center"/>
    </xf>
    <xf numFmtId="3" fontId="8" fillId="35" borderId="48" xfId="0" applyNumberFormat="1" applyFont="1" applyFill="1" applyBorder="1" applyAlignment="1">
      <alignment vertical="center"/>
    </xf>
    <xf numFmtId="3" fontId="8" fillId="36" borderId="49" xfId="0" applyNumberFormat="1" applyFont="1" applyFill="1" applyBorder="1" applyAlignment="1">
      <alignment vertical="center"/>
    </xf>
    <xf numFmtId="3" fontId="8" fillId="36" borderId="47" xfId="0" applyNumberFormat="1" applyFont="1" applyFill="1" applyBorder="1" applyAlignment="1">
      <alignment vertical="center"/>
    </xf>
    <xf numFmtId="3" fontId="8" fillId="36" borderId="48" xfId="0" applyNumberFormat="1" applyFont="1" applyFill="1" applyBorder="1" applyAlignment="1">
      <alignment vertical="center"/>
    </xf>
    <xf numFmtId="3" fontId="3" fillId="0" borderId="144" xfId="0" applyNumberFormat="1" applyFont="1" applyFill="1" applyBorder="1" applyAlignment="1">
      <alignment horizontal="left"/>
    </xf>
    <xf numFmtId="3" fontId="3" fillId="0" borderId="8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22" fillId="0" borderId="38" xfId="0" applyNumberFormat="1" applyFont="1" applyBorder="1" applyAlignment="1">
      <alignment vertical="center"/>
    </xf>
    <xf numFmtId="3" fontId="8" fillId="0" borderId="131" xfId="0" applyNumberFormat="1" applyFont="1" applyFill="1" applyBorder="1" applyAlignment="1">
      <alignment/>
    </xf>
    <xf numFmtId="3" fontId="8" fillId="0" borderId="132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3" fillId="0" borderId="185" xfId="0" applyNumberFormat="1" applyFont="1" applyFill="1" applyBorder="1" applyAlignment="1">
      <alignment/>
    </xf>
    <xf numFmtId="3" fontId="3" fillId="0" borderId="143" xfId="0" applyNumberFormat="1" applyFont="1" applyBorder="1" applyAlignment="1">
      <alignment/>
    </xf>
    <xf numFmtId="3" fontId="3" fillId="0" borderId="18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22" fillId="0" borderId="36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/>
    </xf>
    <xf numFmtId="3" fontId="3" fillId="0" borderId="176" xfId="0" applyNumberFormat="1" applyFont="1" applyFill="1" applyBorder="1" applyAlignment="1">
      <alignment/>
    </xf>
    <xf numFmtId="3" fontId="3" fillId="0" borderId="178" xfId="0" applyNumberFormat="1" applyFont="1" applyFill="1" applyBorder="1" applyAlignment="1">
      <alignment/>
    </xf>
    <xf numFmtId="3" fontId="8" fillId="0" borderId="178" xfId="0" applyNumberFormat="1" applyFont="1" applyFill="1" applyBorder="1" applyAlignment="1">
      <alignment/>
    </xf>
    <xf numFmtId="3" fontId="3" fillId="0" borderId="178" xfId="0" applyNumberFormat="1" applyFont="1" applyFill="1" applyBorder="1" applyAlignment="1">
      <alignment/>
    </xf>
    <xf numFmtId="3" fontId="8" fillId="0" borderId="180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0" fontId="8" fillId="0" borderId="67" xfId="0" applyFont="1" applyBorder="1" applyAlignment="1">
      <alignment horizontal="center" vertical="center" wrapText="1"/>
    </xf>
    <xf numFmtId="3" fontId="15" fillId="0" borderId="3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79" fillId="0" borderId="38" xfId="0" applyNumberFormat="1" applyFont="1" applyFill="1" applyBorder="1" applyAlignment="1">
      <alignment vertical="center"/>
    </xf>
    <xf numFmtId="3" fontId="79" fillId="0" borderId="38" xfId="0" applyNumberFormat="1" applyFont="1" applyBorder="1" applyAlignment="1">
      <alignment vertical="center"/>
    </xf>
    <xf numFmtId="3" fontId="22" fillId="0" borderId="38" xfId="0" applyNumberFormat="1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16" fillId="0" borderId="38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0" borderId="187" xfId="0" applyNumberFormat="1" applyFont="1" applyFill="1" applyBorder="1" applyAlignment="1">
      <alignment vertical="center"/>
    </xf>
    <xf numFmtId="3" fontId="12" fillId="0" borderId="106" xfId="0" applyNumberFormat="1" applyFont="1" applyFill="1" applyBorder="1" applyAlignment="1">
      <alignment vertical="center"/>
    </xf>
    <xf numFmtId="3" fontId="8" fillId="0" borderId="188" xfId="0" applyNumberFormat="1" applyFont="1" applyFill="1" applyBorder="1" applyAlignment="1">
      <alignment vertical="center"/>
    </xf>
    <xf numFmtId="3" fontId="11" fillId="0" borderId="134" xfId="0" applyNumberFormat="1" applyFont="1" applyFill="1" applyBorder="1" applyAlignment="1">
      <alignment vertical="center"/>
    </xf>
    <xf numFmtId="3" fontId="3" fillId="0" borderId="154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164" xfId="0" applyNumberFormat="1" applyFont="1" applyFill="1" applyBorder="1" applyAlignment="1">
      <alignment vertical="center"/>
    </xf>
    <xf numFmtId="3" fontId="3" fillId="0" borderId="165" xfId="0" applyNumberFormat="1" applyFont="1" applyFill="1" applyBorder="1" applyAlignment="1">
      <alignment vertical="center"/>
    </xf>
    <xf numFmtId="3" fontId="3" fillId="0" borderId="189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3" fontId="3" fillId="0" borderId="79" xfId="0" applyNumberFormat="1" applyFont="1" applyFill="1" applyBorder="1" applyAlignment="1">
      <alignment vertical="center"/>
    </xf>
    <xf numFmtId="3" fontId="11" fillId="0" borderId="106" xfId="0" applyNumberFormat="1" applyFont="1" applyFill="1" applyBorder="1" applyAlignment="1">
      <alignment vertical="center"/>
    </xf>
    <xf numFmtId="3" fontId="11" fillId="0" borderId="188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89" xfId="0" applyNumberFormat="1" applyFont="1" applyBorder="1" applyAlignment="1">
      <alignment vertical="center"/>
    </xf>
    <xf numFmtId="3" fontId="8" fillId="0" borderId="190" xfId="0" applyNumberFormat="1" applyFont="1" applyBorder="1" applyAlignment="1">
      <alignment vertical="center"/>
    </xf>
    <xf numFmtId="164" fontId="22" fillId="0" borderId="36" xfId="0" applyNumberFormat="1" applyFont="1" applyBorder="1" applyAlignment="1">
      <alignment vertical="center" wrapText="1"/>
    </xf>
    <xf numFmtId="3" fontId="6" fillId="34" borderId="26" xfId="62" applyNumberFormat="1" applyFont="1" applyFill="1" applyBorder="1" applyAlignment="1">
      <alignment wrapText="1"/>
      <protection/>
    </xf>
    <xf numFmtId="3" fontId="6" fillId="0" borderId="57" xfId="62" applyNumberFormat="1" applyFont="1" applyBorder="1" applyAlignment="1">
      <alignment horizontal="center" wrapText="1"/>
      <protection/>
    </xf>
    <xf numFmtId="3" fontId="6" fillId="0" borderId="191" xfId="62" applyNumberFormat="1" applyFont="1" applyBorder="1" applyAlignment="1">
      <alignment horizontal="center"/>
      <protection/>
    </xf>
    <xf numFmtId="3" fontId="6" fillId="0" borderId="50" xfId="62" applyNumberFormat="1" applyFont="1" applyBorder="1" applyAlignment="1">
      <alignment horizontal="center"/>
      <protection/>
    </xf>
    <xf numFmtId="3" fontId="20" fillId="0" borderId="37" xfId="70" applyNumberFormat="1" applyFont="1" applyBorder="1">
      <alignment/>
      <protection/>
    </xf>
    <xf numFmtId="3" fontId="21" fillId="0" borderId="37" xfId="70" applyNumberFormat="1" applyFont="1" applyFill="1" applyBorder="1" applyAlignment="1">
      <alignment horizontal="right"/>
      <protection/>
    </xf>
    <xf numFmtId="3" fontId="21" fillId="0" borderId="37" xfId="70" applyNumberFormat="1" applyFont="1" applyBorder="1" applyAlignment="1">
      <alignment horizontal="right"/>
      <protection/>
    </xf>
    <xf numFmtId="3" fontId="21" fillId="0" borderId="86" xfId="70" applyNumberFormat="1" applyFont="1" applyBorder="1">
      <alignment/>
      <protection/>
    </xf>
    <xf numFmtId="3" fontId="21" fillId="0" borderId="84" xfId="70" applyNumberFormat="1" applyFont="1" applyBorder="1">
      <alignment/>
      <protection/>
    </xf>
    <xf numFmtId="3" fontId="20" fillId="0" borderId="72" xfId="70" applyNumberFormat="1" applyFont="1" applyBorder="1">
      <alignment/>
      <protection/>
    </xf>
    <xf numFmtId="3" fontId="21" fillId="0" borderId="72" xfId="70" applyNumberFormat="1" applyFont="1" applyFill="1" applyBorder="1" applyAlignment="1">
      <alignment horizontal="right"/>
      <protection/>
    </xf>
    <xf numFmtId="3" fontId="21" fillId="0" borderId="72" xfId="70" applyNumberFormat="1" applyFont="1" applyBorder="1" applyAlignment="1">
      <alignment horizontal="right"/>
      <protection/>
    </xf>
    <xf numFmtId="3" fontId="21" fillId="0" borderId="192" xfId="70" applyNumberFormat="1" applyFont="1" applyBorder="1">
      <alignment/>
      <protection/>
    </xf>
    <xf numFmtId="3" fontId="21" fillId="0" borderId="132" xfId="70" applyNumberFormat="1" applyFont="1" applyBorder="1">
      <alignment/>
      <protection/>
    </xf>
    <xf numFmtId="3" fontId="20" fillId="0" borderId="74" xfId="70" applyNumberFormat="1" applyFont="1" applyBorder="1">
      <alignment/>
      <protection/>
    </xf>
    <xf numFmtId="3" fontId="20" fillId="0" borderId="58" xfId="70" applyNumberFormat="1" applyFont="1" applyBorder="1">
      <alignment/>
      <protection/>
    </xf>
    <xf numFmtId="3" fontId="20" fillId="0" borderId="60" xfId="70" applyNumberFormat="1" applyFont="1" applyBorder="1">
      <alignment/>
      <protection/>
    </xf>
    <xf numFmtId="3" fontId="21" fillId="0" borderId="60" xfId="70" applyNumberFormat="1" applyFont="1" applyBorder="1" applyAlignment="1">
      <alignment horizontal="right"/>
      <protection/>
    </xf>
    <xf numFmtId="3" fontId="21" fillId="0" borderId="193" xfId="70" applyNumberFormat="1" applyFont="1" applyBorder="1">
      <alignment/>
      <protection/>
    </xf>
    <xf numFmtId="3" fontId="21" fillId="0" borderId="83" xfId="70" applyNumberFormat="1" applyFont="1" applyBorder="1">
      <alignment/>
      <protection/>
    </xf>
    <xf numFmtId="3" fontId="20" fillId="0" borderId="37" xfId="70" applyNumberFormat="1" applyFont="1" applyBorder="1" applyAlignment="1">
      <alignment/>
      <protection/>
    </xf>
    <xf numFmtId="3" fontId="20" fillId="0" borderId="72" xfId="70" applyNumberFormat="1" applyFont="1" applyBorder="1" applyAlignment="1">
      <alignment/>
      <protection/>
    </xf>
    <xf numFmtId="3" fontId="9" fillId="0" borderId="38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20" fillId="0" borderId="194" xfId="70" applyNumberFormat="1" applyFont="1" applyBorder="1" applyAlignment="1">
      <alignment/>
      <protection/>
    </xf>
    <xf numFmtId="3" fontId="20" fillId="0" borderId="89" xfId="70" applyNumberFormat="1" applyFont="1" applyBorder="1" applyAlignment="1">
      <alignment/>
      <protection/>
    </xf>
    <xf numFmtId="3" fontId="20" fillId="0" borderId="81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0" fillId="0" borderId="3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8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38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26" fillId="0" borderId="38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21" fillId="0" borderId="60" xfId="70" applyNumberFormat="1" applyFont="1" applyBorder="1">
      <alignment/>
      <protection/>
    </xf>
    <xf numFmtId="3" fontId="21" fillId="0" borderId="85" xfId="70" applyNumberFormat="1" applyFont="1" applyBorder="1">
      <alignment/>
      <protection/>
    </xf>
    <xf numFmtId="3" fontId="21" fillId="0" borderId="37" xfId="70" applyNumberFormat="1" applyFont="1" applyBorder="1">
      <alignment/>
      <protection/>
    </xf>
    <xf numFmtId="3" fontId="20" fillId="0" borderId="86" xfId="70" applyNumberFormat="1" applyFont="1" applyBorder="1">
      <alignment/>
      <protection/>
    </xf>
    <xf numFmtId="3" fontId="20" fillId="0" borderId="84" xfId="70" applyNumberFormat="1" applyFont="1" applyBorder="1">
      <alignment/>
      <protection/>
    </xf>
    <xf numFmtId="3" fontId="20" fillId="0" borderId="86" xfId="70" applyNumberFormat="1" applyFont="1" applyBorder="1" applyAlignment="1">
      <alignment/>
      <protection/>
    </xf>
    <xf numFmtId="3" fontId="20" fillId="0" borderId="84" xfId="70" applyNumberFormat="1" applyFont="1" applyBorder="1" applyAlignment="1">
      <alignment/>
      <protection/>
    </xf>
    <xf numFmtId="3" fontId="20" fillId="0" borderId="195" xfId="70" applyNumberFormat="1" applyFont="1" applyBorder="1" applyAlignment="1">
      <alignment/>
      <protection/>
    </xf>
    <xf numFmtId="3" fontId="20" fillId="0" borderId="196" xfId="70" applyNumberFormat="1" applyFont="1" applyBorder="1" applyAlignment="1">
      <alignment/>
      <protection/>
    </xf>
    <xf numFmtId="3" fontId="20" fillId="0" borderId="197" xfId="70" applyNumberFormat="1" applyFont="1" applyBorder="1" applyAlignment="1">
      <alignment/>
      <protection/>
    </xf>
    <xf numFmtId="3" fontId="20" fillId="0" borderId="198" xfId="70" applyNumberFormat="1" applyFont="1" applyBorder="1">
      <alignment/>
      <protection/>
    </xf>
    <xf numFmtId="3" fontId="20" fillId="0" borderId="199" xfId="70" applyNumberFormat="1" applyFont="1" applyBorder="1">
      <alignment/>
      <protection/>
    </xf>
    <xf numFmtId="3" fontId="21" fillId="0" borderId="198" xfId="70" applyNumberFormat="1" applyFont="1" applyBorder="1">
      <alignment/>
      <protection/>
    </xf>
    <xf numFmtId="3" fontId="21" fillId="0" borderId="200" xfId="70" applyNumberFormat="1" applyFont="1" applyBorder="1">
      <alignment/>
      <protection/>
    </xf>
    <xf numFmtId="3" fontId="21" fillId="0" borderId="199" xfId="70" applyNumberFormat="1" applyFont="1" applyBorder="1">
      <alignment/>
      <protection/>
    </xf>
    <xf numFmtId="3" fontId="21" fillId="0" borderId="201" xfId="70" applyNumberFormat="1" applyFont="1" applyBorder="1">
      <alignment/>
      <protection/>
    </xf>
    <xf numFmtId="3" fontId="21" fillId="0" borderId="202" xfId="70" applyNumberFormat="1" applyFont="1" applyBorder="1">
      <alignment/>
      <protection/>
    </xf>
    <xf numFmtId="3" fontId="21" fillId="0" borderId="203" xfId="70" applyNumberFormat="1" applyFont="1" applyBorder="1">
      <alignment/>
      <protection/>
    </xf>
    <xf numFmtId="3" fontId="21" fillId="0" borderId="178" xfId="70" applyNumberFormat="1" applyFont="1" applyBorder="1" applyAlignment="1">
      <alignment horizontal="right"/>
      <protection/>
    </xf>
    <xf numFmtId="3" fontId="21" fillId="0" borderId="138" xfId="70" applyNumberFormat="1" applyFont="1" applyBorder="1" applyAlignment="1">
      <alignment horizontal="right"/>
      <protection/>
    </xf>
    <xf numFmtId="3" fontId="21" fillId="0" borderId="110" xfId="70" applyNumberFormat="1" applyFont="1" applyBorder="1" applyAlignment="1">
      <alignment horizontal="right"/>
      <protection/>
    </xf>
    <xf numFmtId="3" fontId="21" fillId="0" borderId="94" xfId="70" applyNumberFormat="1" applyFont="1" applyBorder="1" applyAlignment="1">
      <alignment horizontal="right"/>
      <protection/>
    </xf>
    <xf numFmtId="3" fontId="21" fillId="0" borderId="29" xfId="70" applyNumberFormat="1" applyFont="1" applyBorder="1" applyAlignment="1">
      <alignment horizontal="right"/>
      <protection/>
    </xf>
    <xf numFmtId="3" fontId="21" fillId="0" borderId="178" xfId="70" applyNumberFormat="1" applyFont="1" applyBorder="1">
      <alignment/>
      <protection/>
    </xf>
    <xf numFmtId="3" fontId="21" fillId="0" borderId="138" xfId="70" applyNumberFormat="1" applyFont="1" applyBorder="1">
      <alignment/>
      <protection/>
    </xf>
    <xf numFmtId="3" fontId="21" fillId="0" borderId="110" xfId="70" applyNumberFormat="1" applyFont="1" applyBorder="1">
      <alignment/>
      <protection/>
    </xf>
    <xf numFmtId="3" fontId="21" fillId="0" borderId="94" xfId="70" applyNumberFormat="1" applyFont="1" applyBorder="1">
      <alignment/>
      <protection/>
    </xf>
    <xf numFmtId="3" fontId="21" fillId="0" borderId="29" xfId="70" applyNumberFormat="1" applyFont="1" applyBorder="1">
      <alignment/>
      <protection/>
    </xf>
    <xf numFmtId="3" fontId="21" fillId="0" borderId="180" xfId="70" applyNumberFormat="1" applyFont="1" applyBorder="1" applyAlignment="1">
      <alignment horizontal="right"/>
      <protection/>
    </xf>
    <xf numFmtId="3" fontId="21" fillId="0" borderId="73" xfId="70" applyNumberFormat="1" applyFont="1" applyBorder="1" applyAlignment="1">
      <alignment horizontal="right"/>
      <protection/>
    </xf>
    <xf numFmtId="3" fontId="21" fillId="0" borderId="111" xfId="70" applyNumberFormat="1" applyFont="1" applyBorder="1" applyAlignment="1">
      <alignment horizontal="right"/>
      <protection/>
    </xf>
    <xf numFmtId="3" fontId="21" fillId="0" borderId="95" xfId="70" applyNumberFormat="1" applyFont="1" applyBorder="1" applyAlignment="1">
      <alignment horizontal="right"/>
      <protection/>
    </xf>
    <xf numFmtId="3" fontId="21" fillId="0" borderId="27" xfId="70" applyNumberFormat="1" applyFont="1" applyBorder="1" applyAlignment="1">
      <alignment horizontal="right"/>
      <protection/>
    </xf>
    <xf numFmtId="3" fontId="20" fillId="0" borderId="57" xfId="70" applyNumberFormat="1" applyFont="1" applyBorder="1">
      <alignment/>
      <protection/>
    </xf>
    <xf numFmtId="3" fontId="20" fillId="0" borderId="52" xfId="70" applyNumberFormat="1" applyFont="1" applyBorder="1">
      <alignment/>
      <protection/>
    </xf>
    <xf numFmtId="3" fontId="20" fillId="0" borderId="67" xfId="70" applyNumberFormat="1" applyFont="1" applyBorder="1">
      <alignment/>
      <protection/>
    </xf>
    <xf numFmtId="3" fontId="20" fillId="0" borderId="115" xfId="70" applyNumberFormat="1" applyFont="1" applyBorder="1">
      <alignment/>
      <protection/>
    </xf>
    <xf numFmtId="3" fontId="20" fillId="0" borderId="191" xfId="70" applyNumberFormat="1" applyFont="1" applyBorder="1">
      <alignment/>
      <protection/>
    </xf>
    <xf numFmtId="3" fontId="20" fillId="0" borderId="50" xfId="70" applyNumberFormat="1" applyFont="1" applyBorder="1">
      <alignment/>
      <protection/>
    </xf>
    <xf numFmtId="3" fontId="21" fillId="0" borderId="71" xfId="70" applyNumberFormat="1" applyFont="1" applyBorder="1" applyAlignment="1">
      <alignment horizontal="right"/>
      <protection/>
    </xf>
    <xf numFmtId="3" fontId="21" fillId="0" borderId="204" xfId="70" applyNumberFormat="1" applyFont="1" applyBorder="1" applyAlignment="1">
      <alignment horizontal="right"/>
      <protection/>
    </xf>
    <xf numFmtId="3" fontId="21" fillId="0" borderId="79" xfId="70" applyNumberFormat="1" applyFont="1" applyBorder="1" applyAlignment="1">
      <alignment horizontal="right"/>
      <protection/>
    </xf>
    <xf numFmtId="3" fontId="21" fillId="0" borderId="187" xfId="70" applyNumberFormat="1" applyFont="1" applyBorder="1" applyAlignment="1">
      <alignment horizontal="right"/>
      <protection/>
    </xf>
    <xf numFmtId="3" fontId="21" fillId="0" borderId="96" xfId="70" applyNumberFormat="1" applyFont="1" applyBorder="1" applyAlignment="1">
      <alignment horizontal="right"/>
      <protection/>
    </xf>
    <xf numFmtId="3" fontId="21" fillId="0" borderId="78" xfId="70" applyNumberFormat="1" applyFont="1" applyBorder="1" applyAlignment="1">
      <alignment horizontal="right"/>
      <protection/>
    </xf>
    <xf numFmtId="3" fontId="21" fillId="0" borderId="205" xfId="70" applyNumberFormat="1" applyFont="1" applyBorder="1">
      <alignment/>
      <protection/>
    </xf>
    <xf numFmtId="3" fontId="21" fillId="0" borderId="65" xfId="70" applyNumberFormat="1" applyFont="1" applyBorder="1">
      <alignment/>
      <protection/>
    </xf>
    <xf numFmtId="3" fontId="20" fillId="0" borderId="57" xfId="70" applyNumberFormat="1" applyFont="1" applyBorder="1" applyAlignment="1">
      <alignment/>
      <protection/>
    </xf>
    <xf numFmtId="3" fontId="20" fillId="0" borderId="78" xfId="70" applyNumberFormat="1" applyFont="1" applyBorder="1" applyAlignment="1">
      <alignment/>
      <protection/>
    </xf>
    <xf numFmtId="3" fontId="20" fillId="0" borderId="187" xfId="70" applyNumberFormat="1" applyFont="1" applyBorder="1" applyAlignment="1">
      <alignment/>
      <protection/>
    </xf>
    <xf numFmtId="3" fontId="20" fillId="0" borderId="71" xfId="70" applyNumberFormat="1" applyFont="1" applyBorder="1" applyAlignment="1">
      <alignment/>
      <protection/>
    </xf>
    <xf numFmtId="3" fontId="20" fillId="0" borderId="204" xfId="70" applyNumberFormat="1" applyFont="1" applyBorder="1" applyAlignment="1">
      <alignment/>
      <protection/>
    </xf>
    <xf numFmtId="3" fontId="20" fillId="0" borderId="79" xfId="70" applyNumberFormat="1" applyFont="1" applyBorder="1" applyAlignment="1">
      <alignment/>
      <protection/>
    </xf>
    <xf numFmtId="3" fontId="20" fillId="0" borderId="96" xfId="70" applyNumberFormat="1" applyFont="1" applyBorder="1" applyAlignment="1">
      <alignment/>
      <protection/>
    </xf>
    <xf numFmtId="3" fontId="20" fillId="0" borderId="205" xfId="70" applyNumberFormat="1" applyFont="1" applyBorder="1" applyAlignment="1">
      <alignment/>
      <protection/>
    </xf>
    <xf numFmtId="3" fontId="20" fillId="0" borderId="65" xfId="70" applyNumberFormat="1" applyFont="1" applyBorder="1" applyAlignment="1">
      <alignment/>
      <protection/>
    </xf>
    <xf numFmtId="3" fontId="20" fillId="0" borderId="74" xfId="70" applyNumberFormat="1" applyFont="1" applyBorder="1" applyAlignment="1">
      <alignment/>
      <protection/>
    </xf>
    <xf numFmtId="3" fontId="20" fillId="0" borderId="115" xfId="70" applyNumberFormat="1" applyFont="1" applyBorder="1" applyAlignment="1">
      <alignment/>
      <protection/>
    </xf>
    <xf numFmtId="3" fontId="20" fillId="0" borderId="191" xfId="70" applyNumberFormat="1" applyFont="1" applyBorder="1" applyAlignment="1">
      <alignment/>
      <protection/>
    </xf>
    <xf numFmtId="3" fontId="20" fillId="0" borderId="50" xfId="70" applyNumberFormat="1" applyFont="1" applyBorder="1" applyAlignment="1">
      <alignment/>
      <protection/>
    </xf>
    <xf numFmtId="3" fontId="20" fillId="0" borderId="58" xfId="70" applyNumberFormat="1" applyFont="1" applyBorder="1" applyAlignment="1">
      <alignment/>
      <protection/>
    </xf>
    <xf numFmtId="3" fontId="20" fillId="0" borderId="67" xfId="70" applyNumberFormat="1" applyFont="1" applyBorder="1" applyAlignment="1">
      <alignment/>
      <protection/>
    </xf>
    <xf numFmtId="3" fontId="20" fillId="0" borderId="114" xfId="70" applyNumberFormat="1" applyFont="1" applyBorder="1" applyAlignment="1">
      <alignment/>
      <protection/>
    </xf>
    <xf numFmtId="3" fontId="20" fillId="0" borderId="49" xfId="70" applyNumberFormat="1" applyFont="1" applyBorder="1">
      <alignment/>
      <protection/>
    </xf>
    <xf numFmtId="3" fontId="20" fillId="0" borderId="110" xfId="70" applyNumberFormat="1" applyFont="1" applyBorder="1">
      <alignment/>
      <protection/>
    </xf>
    <xf numFmtId="3" fontId="20" fillId="0" borderId="206" xfId="70" applyNumberFormat="1" applyFont="1" applyBorder="1">
      <alignment/>
      <protection/>
    </xf>
    <xf numFmtId="3" fontId="20" fillId="0" borderId="81" xfId="70" applyNumberFormat="1" applyFont="1" applyBorder="1">
      <alignment/>
      <protection/>
    </xf>
    <xf numFmtId="3" fontId="20" fillId="0" borderId="65" xfId="70" applyNumberFormat="1" applyFont="1" applyBorder="1">
      <alignment/>
      <protection/>
    </xf>
    <xf numFmtId="3" fontId="20" fillId="0" borderId="178" xfId="70" applyNumberFormat="1" applyFont="1" applyBorder="1">
      <alignment/>
      <protection/>
    </xf>
    <xf numFmtId="3" fontId="20" fillId="0" borderId="207" xfId="70" applyNumberFormat="1" applyFont="1" applyBorder="1">
      <alignment/>
      <protection/>
    </xf>
    <xf numFmtId="3" fontId="20" fillId="0" borderId="92" xfId="70" applyNumberFormat="1" applyFont="1" applyBorder="1">
      <alignment/>
      <protection/>
    </xf>
    <xf numFmtId="3" fontId="20" fillId="0" borderId="71" xfId="70" applyNumberFormat="1" applyFont="1" applyBorder="1">
      <alignment/>
      <protection/>
    </xf>
    <xf numFmtId="3" fontId="20" fillId="0" borderId="92" xfId="70" applyNumberFormat="1" applyFont="1" applyBorder="1" applyAlignment="1">
      <alignment/>
      <protection/>
    </xf>
    <xf numFmtId="3" fontId="20" fillId="0" borderId="52" xfId="70" applyNumberFormat="1" applyFont="1" applyBorder="1" applyAlignment="1">
      <alignment/>
      <protection/>
    </xf>
    <xf numFmtId="3" fontId="21" fillId="0" borderId="205" xfId="70" applyNumberFormat="1" applyFont="1" applyBorder="1" applyAlignment="1">
      <alignment horizontal="right"/>
      <protection/>
    </xf>
    <xf numFmtId="3" fontId="20" fillId="0" borderId="79" xfId="70" applyNumberFormat="1" applyFont="1" applyBorder="1">
      <alignment/>
      <protection/>
    </xf>
    <xf numFmtId="3" fontId="23" fillId="0" borderId="0" xfId="0" applyNumberFormat="1" applyFont="1" applyFill="1" applyAlignment="1">
      <alignment/>
    </xf>
    <xf numFmtId="3" fontId="20" fillId="0" borderId="37" xfId="70" applyNumberFormat="1" applyFont="1" applyFill="1" applyBorder="1">
      <alignment/>
      <protection/>
    </xf>
    <xf numFmtId="3" fontId="21" fillId="0" borderId="86" xfId="70" applyNumberFormat="1" applyFont="1" applyFill="1" applyBorder="1">
      <alignment/>
      <protection/>
    </xf>
    <xf numFmtId="3" fontId="21" fillId="0" borderId="84" xfId="70" applyNumberFormat="1" applyFont="1" applyFill="1" applyBorder="1">
      <alignment/>
      <protection/>
    </xf>
    <xf numFmtId="3" fontId="16" fillId="0" borderId="60" xfId="0" applyNumberFormat="1" applyFont="1" applyBorder="1" applyAlignment="1">
      <alignment horizontal="right" vertical="center" wrapText="1"/>
    </xf>
    <xf numFmtId="3" fontId="16" fillId="0" borderId="137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6" fillId="0" borderId="138" xfId="0" applyNumberFormat="1" applyFont="1" applyBorder="1" applyAlignment="1">
      <alignment horizontal="right" vertical="center" wrapText="1"/>
    </xf>
    <xf numFmtId="3" fontId="15" fillId="0" borderId="37" xfId="0" applyNumberFormat="1" applyFont="1" applyBorder="1" applyAlignment="1">
      <alignment horizontal="right" vertical="center" wrapText="1"/>
    </xf>
    <xf numFmtId="3" fontId="15" fillId="0" borderId="138" xfId="0" applyNumberFormat="1" applyFont="1" applyBorder="1" applyAlignment="1">
      <alignment horizontal="right" vertical="center" wrapText="1"/>
    </xf>
    <xf numFmtId="3" fontId="16" fillId="0" borderId="72" xfId="0" applyNumberFormat="1" applyFont="1" applyBorder="1" applyAlignment="1">
      <alignment horizontal="right" vertical="center" wrapText="1"/>
    </xf>
    <xf numFmtId="3" fontId="16" fillId="0" borderId="73" xfId="0" applyNumberFormat="1" applyFont="1" applyBorder="1" applyAlignment="1">
      <alignment horizontal="right" vertical="center" wrapText="1"/>
    </xf>
    <xf numFmtId="3" fontId="16" fillId="0" borderId="74" xfId="0" applyNumberFormat="1" applyFont="1" applyBorder="1" applyAlignment="1">
      <alignment horizontal="right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6" fillId="0" borderId="194" xfId="0" applyNumberFormat="1" applyFont="1" applyBorder="1" applyAlignment="1">
      <alignment/>
    </xf>
    <xf numFmtId="3" fontId="16" fillId="0" borderId="208" xfId="0" applyNumberFormat="1" applyFont="1" applyBorder="1" applyAlignment="1">
      <alignment/>
    </xf>
    <xf numFmtId="3" fontId="4" fillId="0" borderId="20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210" xfId="0" applyNumberFormat="1" applyFont="1" applyFill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211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/>
    </xf>
    <xf numFmtId="3" fontId="6" fillId="0" borderId="5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71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4" fillId="0" borderId="212" xfId="0" applyNumberFormat="1" applyFont="1" applyBorder="1" applyAlignment="1">
      <alignment vertical="center"/>
    </xf>
    <xf numFmtId="3" fontId="4" fillId="0" borderId="133" xfId="0" applyNumberFormat="1" applyFont="1" applyBorder="1" applyAlignment="1">
      <alignment vertical="center"/>
    </xf>
    <xf numFmtId="3" fontId="4" fillId="0" borderId="213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210" xfId="0" applyNumberFormat="1" applyFont="1" applyFill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6" fillId="0" borderId="211" xfId="0" applyNumberFormat="1" applyFont="1" applyBorder="1" applyAlignment="1">
      <alignment vertical="center"/>
    </xf>
    <xf numFmtId="3" fontId="6" fillId="0" borderId="21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214" xfId="0" applyNumberFormat="1" applyFont="1" applyBorder="1" applyAlignment="1">
      <alignment vertical="center"/>
    </xf>
    <xf numFmtId="3" fontId="4" fillId="0" borderId="21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216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4" fillId="0" borderId="217" xfId="0" applyNumberFormat="1" applyFont="1" applyBorder="1" applyAlignment="1">
      <alignment vertical="center"/>
    </xf>
    <xf numFmtId="3" fontId="4" fillId="0" borderId="213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210" xfId="0" applyNumberFormat="1" applyFont="1" applyBorder="1" applyAlignment="1">
      <alignment vertical="center"/>
    </xf>
    <xf numFmtId="3" fontId="4" fillId="0" borderId="143" xfId="0" applyNumberFormat="1" applyFont="1" applyBorder="1" applyAlignment="1">
      <alignment vertical="center"/>
    </xf>
    <xf numFmtId="3" fontId="4" fillId="0" borderId="216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4" fillId="0" borderId="217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1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4" fillId="0" borderId="218" xfId="0" applyNumberFormat="1" applyFont="1" applyBorder="1" applyAlignment="1">
      <alignment vertical="center"/>
    </xf>
    <xf numFmtId="3" fontId="6" fillId="0" borderId="183" xfId="0" applyNumberFormat="1" applyFont="1" applyBorder="1" applyAlignment="1">
      <alignment vertical="center"/>
    </xf>
    <xf numFmtId="3" fontId="6" fillId="0" borderId="183" xfId="0" applyNumberFormat="1" applyFont="1" applyFill="1" applyBorder="1" applyAlignment="1">
      <alignment vertical="center"/>
    </xf>
    <xf numFmtId="3" fontId="6" fillId="0" borderId="127" xfId="0" applyNumberFormat="1" applyFont="1" applyBorder="1" applyAlignment="1">
      <alignment vertical="center"/>
    </xf>
    <xf numFmtId="3" fontId="6" fillId="0" borderId="184" xfId="0" applyNumberFormat="1" applyFont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4" fillId="0" borderId="217" xfId="0" applyNumberFormat="1" applyFont="1" applyBorder="1" applyAlignment="1">
      <alignment vertical="center"/>
    </xf>
    <xf numFmtId="3" fontId="4" fillId="0" borderId="211" xfId="0" applyNumberFormat="1" applyFont="1" applyBorder="1" applyAlignment="1">
      <alignment vertical="center"/>
    </xf>
    <xf numFmtId="3" fontId="4" fillId="0" borderId="183" xfId="0" applyNumberFormat="1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3" fontId="4" fillId="0" borderId="18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210" xfId="0" applyNumberFormat="1" applyFont="1" applyBorder="1" applyAlignment="1">
      <alignment vertical="center"/>
    </xf>
    <xf numFmtId="3" fontId="7" fillId="0" borderId="217" xfId="0" applyNumberFormat="1" applyFont="1" applyBorder="1" applyAlignment="1">
      <alignment vertical="center"/>
    </xf>
    <xf numFmtId="3" fontId="7" fillId="0" borderId="213" xfId="0" applyNumberFormat="1" applyFont="1" applyBorder="1" applyAlignment="1">
      <alignment vertical="center"/>
    </xf>
    <xf numFmtId="3" fontId="4" fillId="0" borderId="184" xfId="0" applyNumberFormat="1" applyFont="1" applyFill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219" xfId="0" applyNumberFormat="1" applyFont="1" applyBorder="1" applyAlignment="1">
      <alignment vertical="center"/>
    </xf>
    <xf numFmtId="3" fontId="4" fillId="0" borderId="220" xfId="0" applyNumberFormat="1" applyFont="1" applyBorder="1" applyAlignment="1">
      <alignment vertical="center"/>
    </xf>
    <xf numFmtId="3" fontId="6" fillId="0" borderId="184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12" fillId="0" borderId="221" xfId="0" applyNumberFormat="1" applyFont="1" applyBorder="1" applyAlignment="1">
      <alignment vertical="center"/>
    </xf>
    <xf numFmtId="3" fontId="3" fillId="0" borderId="108" xfId="0" applyNumberFormat="1" applyFont="1" applyFill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3" fontId="8" fillId="0" borderId="223" xfId="0" applyNumberFormat="1" applyFont="1" applyFill="1" applyBorder="1" applyAlignment="1">
      <alignment vertical="center"/>
    </xf>
    <xf numFmtId="3" fontId="3" fillId="0" borderId="153" xfId="0" applyNumberFormat="1" applyFont="1" applyFill="1" applyBorder="1" applyAlignment="1">
      <alignment vertical="center"/>
    </xf>
    <xf numFmtId="3" fontId="3" fillId="0" borderId="224" xfId="0" applyNumberFormat="1" applyFont="1" applyFill="1" applyBorder="1" applyAlignment="1">
      <alignment vertical="center"/>
    </xf>
    <xf numFmtId="3" fontId="3" fillId="0" borderId="225" xfId="0" applyNumberFormat="1" applyFont="1" applyFill="1" applyBorder="1" applyAlignment="1">
      <alignment vertical="center"/>
    </xf>
    <xf numFmtId="3" fontId="3" fillId="0" borderId="220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3" fillId="0" borderId="134" xfId="0" applyNumberFormat="1" applyFont="1" applyFill="1" applyBorder="1" applyAlignment="1">
      <alignment vertical="center"/>
    </xf>
    <xf numFmtId="3" fontId="3" fillId="0" borderId="226" xfId="0" applyNumberFormat="1" applyFont="1" applyFill="1" applyBorder="1" applyAlignment="1">
      <alignment vertical="center"/>
    </xf>
    <xf numFmtId="3" fontId="3" fillId="0" borderId="209" xfId="0" applyNumberFormat="1" applyFont="1" applyFill="1" applyBorder="1" applyAlignment="1">
      <alignment vertical="center"/>
    </xf>
    <xf numFmtId="3" fontId="3" fillId="0" borderId="109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8" fillId="0" borderId="227" xfId="0" applyNumberFormat="1" applyFont="1" applyFill="1" applyBorder="1" applyAlignment="1">
      <alignment vertical="center"/>
    </xf>
    <xf numFmtId="3" fontId="3" fillId="0" borderId="228" xfId="0" applyNumberFormat="1" applyFont="1" applyFill="1" applyBorder="1" applyAlignment="1">
      <alignment vertical="center"/>
    </xf>
    <xf numFmtId="3" fontId="3" fillId="0" borderId="229" xfId="0" applyNumberFormat="1" applyFont="1" applyFill="1" applyBorder="1" applyAlignment="1">
      <alignment vertical="center"/>
    </xf>
    <xf numFmtId="3" fontId="8" fillId="0" borderId="230" xfId="0" applyNumberFormat="1" applyFont="1" applyFill="1" applyBorder="1" applyAlignment="1">
      <alignment vertical="center"/>
    </xf>
    <xf numFmtId="3" fontId="12" fillId="0" borderId="107" xfId="0" applyNumberFormat="1" applyFont="1" applyFill="1" applyBorder="1" applyAlignment="1">
      <alignment vertical="center"/>
    </xf>
    <xf numFmtId="3" fontId="12" fillId="0" borderId="223" xfId="0" applyNumberFormat="1" applyFont="1" applyFill="1" applyBorder="1" applyAlignment="1">
      <alignment vertical="center"/>
    </xf>
    <xf numFmtId="3" fontId="3" fillId="0" borderId="21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4" fillId="0" borderId="76" xfId="60" applyNumberFormat="1" applyFont="1" applyBorder="1" applyAlignment="1">
      <alignment horizontal="right" vertical="center"/>
      <protection/>
    </xf>
    <xf numFmtId="3" fontId="4" fillId="0" borderId="216" xfId="60" applyNumberFormat="1" applyFont="1" applyBorder="1" applyAlignment="1">
      <alignment horizontal="right" vertical="center"/>
      <protection/>
    </xf>
    <xf numFmtId="3" fontId="4" fillId="0" borderId="69" xfId="59" applyNumberFormat="1" applyFont="1" applyBorder="1" applyAlignment="1">
      <alignment horizontal="right" vertical="center" wrapText="1"/>
      <protection/>
    </xf>
    <xf numFmtId="3" fontId="4" fillId="0" borderId="76" xfId="59" applyNumberFormat="1" applyFont="1" applyBorder="1" applyAlignment="1">
      <alignment horizontal="right" vertical="center" wrapText="1"/>
      <protection/>
    </xf>
    <xf numFmtId="3" fontId="4" fillId="0" borderId="76" xfId="59" applyNumberFormat="1" applyFont="1" applyBorder="1" applyAlignment="1">
      <alignment horizontal="right" vertical="center"/>
      <protection/>
    </xf>
    <xf numFmtId="3" fontId="4" fillId="0" borderId="210" xfId="59" applyNumberFormat="1" applyFont="1" applyBorder="1" applyAlignment="1">
      <alignment horizontal="right" vertical="center"/>
      <protection/>
    </xf>
    <xf numFmtId="3" fontId="6" fillId="0" borderId="67" xfId="60" applyNumberFormat="1" applyFont="1" applyBorder="1" applyAlignment="1">
      <alignment horizontal="right" vertical="center"/>
      <protection/>
    </xf>
    <xf numFmtId="3" fontId="13" fillId="0" borderId="0" xfId="0" applyNumberFormat="1" applyFont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21" fillId="0" borderId="108" xfId="70" applyFont="1" applyFill="1" applyBorder="1" applyAlignment="1">
      <alignment horizontal="left" vertical="center"/>
      <protection/>
    </xf>
    <xf numFmtId="3" fontId="9" fillId="0" borderId="38" xfId="0" applyNumberFormat="1" applyFont="1" applyFill="1" applyBorder="1" applyAlignment="1">
      <alignment horizontal="right"/>
    </xf>
    <xf numFmtId="0" fontId="3" fillId="0" borderId="38" xfId="0" applyFont="1" applyBorder="1" applyAlignment="1">
      <alignment wrapText="1"/>
    </xf>
    <xf numFmtId="3" fontId="4" fillId="0" borderId="21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211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34" borderId="193" xfId="62" applyNumberFormat="1" applyFont="1" applyFill="1" applyBorder="1">
      <alignment/>
      <protection/>
    </xf>
    <xf numFmtId="3" fontId="19" fillId="0" borderId="86" xfId="62" applyNumberFormat="1" applyFont="1" applyBorder="1">
      <alignment/>
      <protection/>
    </xf>
    <xf numFmtId="3" fontId="6" fillId="0" borderId="86" xfId="62" applyNumberFormat="1" applyFont="1" applyBorder="1">
      <alignment/>
      <protection/>
    </xf>
    <xf numFmtId="3" fontId="22" fillId="0" borderId="38" xfId="0" applyNumberFormat="1" applyFont="1" applyBorder="1" applyAlignment="1">
      <alignment vertical="center"/>
    </xf>
    <xf numFmtId="3" fontId="4" fillId="0" borderId="86" xfId="62" applyNumberFormat="1" applyFont="1" applyBorder="1">
      <alignment/>
      <protection/>
    </xf>
    <xf numFmtId="3" fontId="6" fillId="34" borderId="86" xfId="62" applyNumberFormat="1" applyFont="1" applyFill="1" applyBorder="1">
      <alignment/>
      <protection/>
    </xf>
    <xf numFmtId="3" fontId="6" fillId="38" borderId="196" xfId="62" applyNumberFormat="1" applyFont="1" applyFill="1" applyBorder="1">
      <alignment/>
      <protection/>
    </xf>
    <xf numFmtId="3" fontId="3" fillId="0" borderId="231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3" fillId="0" borderId="232" xfId="0" applyFont="1" applyBorder="1" applyAlignment="1">
      <alignment/>
    </xf>
    <xf numFmtId="0" fontId="8" fillId="0" borderId="233" xfId="0" applyFont="1" applyBorder="1" applyAlignment="1">
      <alignment horizontal="center" vertical="center" wrapText="1"/>
    </xf>
    <xf numFmtId="3" fontId="3" fillId="0" borderId="159" xfId="0" applyNumberFormat="1" applyFont="1" applyFill="1" applyBorder="1" applyAlignment="1">
      <alignment/>
    </xf>
    <xf numFmtId="3" fontId="3" fillId="0" borderId="162" xfId="0" applyNumberFormat="1" applyFont="1" applyFill="1" applyBorder="1" applyAlignment="1">
      <alignment/>
    </xf>
    <xf numFmtId="3" fontId="8" fillId="0" borderId="162" xfId="0" applyNumberFormat="1" applyFont="1" applyFill="1" applyBorder="1" applyAlignment="1">
      <alignment/>
    </xf>
    <xf numFmtId="3" fontId="3" fillId="0" borderId="162" xfId="0" applyNumberFormat="1" applyFont="1" applyFill="1" applyBorder="1" applyAlignment="1">
      <alignment/>
    </xf>
    <xf numFmtId="3" fontId="22" fillId="0" borderId="40" xfId="0" applyNumberFormat="1" applyFont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8" fillId="0" borderId="181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3" fillId="0" borderId="183" xfId="0" applyNumberFormat="1" applyFont="1" applyFill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93" xfId="0" applyNumberFormat="1" applyFont="1" applyBorder="1" applyAlignment="1">
      <alignment/>
    </xf>
    <xf numFmtId="3" fontId="3" fillId="0" borderId="233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0" fontId="8" fillId="0" borderId="234" xfId="0" applyFont="1" applyBorder="1" applyAlignment="1">
      <alignment horizontal="center" vertical="center" wrapText="1"/>
    </xf>
    <xf numFmtId="3" fontId="3" fillId="0" borderId="142" xfId="0" applyNumberFormat="1" applyFont="1" applyFill="1" applyBorder="1" applyAlignment="1">
      <alignment/>
    </xf>
    <xf numFmtId="3" fontId="3" fillId="0" borderId="140" xfId="0" applyNumberFormat="1" applyFont="1" applyFill="1" applyBorder="1" applyAlignment="1">
      <alignment/>
    </xf>
    <xf numFmtId="3" fontId="8" fillId="0" borderId="140" xfId="0" applyNumberFormat="1" applyFont="1" applyFill="1" applyBorder="1" applyAlignment="1">
      <alignment/>
    </xf>
    <xf numFmtId="3" fontId="3" fillId="0" borderId="140" xfId="0" applyNumberFormat="1" applyFont="1" applyFill="1" applyBorder="1" applyAlignment="1">
      <alignment/>
    </xf>
    <xf numFmtId="3" fontId="22" fillId="0" borderId="124" xfId="0" applyNumberFormat="1" applyFont="1" applyBorder="1" applyAlignment="1">
      <alignment vertical="center"/>
    </xf>
    <xf numFmtId="3" fontId="8" fillId="0" borderId="112" xfId="0" applyNumberFormat="1" applyFont="1" applyFill="1" applyBorder="1" applyAlignment="1">
      <alignment/>
    </xf>
    <xf numFmtId="3" fontId="8" fillId="0" borderId="17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41" xfId="0" applyNumberFormat="1" applyFont="1" applyBorder="1" applyAlignment="1">
      <alignment/>
    </xf>
    <xf numFmtId="3" fontId="3" fillId="0" borderId="235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3" fillId="0" borderId="236" xfId="0" applyNumberFormat="1" applyFont="1" applyBorder="1" applyAlignment="1">
      <alignment/>
    </xf>
    <xf numFmtId="0" fontId="6" fillId="10" borderId="2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vertical="center"/>
    </xf>
    <xf numFmtId="0" fontId="6" fillId="10" borderId="119" xfId="0" applyFon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0" fontId="6" fillId="10" borderId="119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238" xfId="0" applyFont="1" applyFill="1" applyBorder="1" applyAlignment="1">
      <alignment horizontal="center" vertical="center" wrapText="1"/>
    </xf>
    <xf numFmtId="164" fontId="22" fillId="0" borderId="40" xfId="0" applyNumberFormat="1" applyFont="1" applyBorder="1" applyAlignment="1">
      <alignment vertical="center"/>
    </xf>
    <xf numFmtId="164" fontId="15" fillId="0" borderId="38" xfId="0" applyNumberFormat="1" applyFont="1" applyBorder="1" applyAlignment="1">
      <alignment vertical="center"/>
    </xf>
    <xf numFmtId="164" fontId="15" fillId="0" borderId="38" xfId="0" applyNumberFormat="1" applyFont="1" applyBorder="1" applyAlignment="1">
      <alignment vertical="center" wrapText="1"/>
    </xf>
    <xf numFmtId="0" fontId="22" fillId="0" borderId="38" xfId="0" applyFont="1" applyBorder="1" applyAlignment="1">
      <alignment vertical="center"/>
    </xf>
    <xf numFmtId="0" fontId="21" fillId="0" borderId="37" xfId="70" applyFont="1" applyBorder="1" applyAlignment="1">
      <alignment wrapText="1"/>
      <protection/>
    </xf>
    <xf numFmtId="3" fontId="4" fillId="0" borderId="47" xfId="0" applyNumberFormat="1" applyFont="1" applyBorder="1" applyAlignment="1">
      <alignment vertical="center"/>
    </xf>
    <xf numFmtId="3" fontId="6" fillId="0" borderId="171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22" fillId="0" borderId="143" xfId="0" applyNumberFormat="1" applyFont="1" applyBorder="1" applyAlignment="1">
      <alignment vertical="center"/>
    </xf>
    <xf numFmtId="3" fontId="22" fillId="0" borderId="143" xfId="0" applyNumberFormat="1" applyFont="1" applyBorder="1" applyAlignment="1">
      <alignment vertical="center"/>
    </xf>
    <xf numFmtId="0" fontId="52" fillId="0" borderId="38" xfId="0" applyFont="1" applyBorder="1" applyAlignment="1">
      <alignment wrapText="1"/>
    </xf>
    <xf numFmtId="0" fontId="52" fillId="0" borderId="38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38" xfId="0" applyFont="1" applyBorder="1" applyAlignment="1">
      <alignment/>
    </xf>
    <xf numFmtId="3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3" fontId="52" fillId="0" borderId="38" xfId="0" applyNumberFormat="1" applyFont="1" applyBorder="1" applyAlignment="1">
      <alignment/>
    </xf>
    <xf numFmtId="0" fontId="52" fillId="0" borderId="39" xfId="0" applyFont="1" applyBorder="1" applyAlignment="1">
      <alignment/>
    </xf>
    <xf numFmtId="0" fontId="14" fillId="0" borderId="38" xfId="0" applyFont="1" applyBorder="1" applyAlignment="1">
      <alignment/>
    </xf>
    <xf numFmtId="3" fontId="14" fillId="0" borderId="38" xfId="0" applyNumberFormat="1" applyFont="1" applyBorder="1" applyAlignment="1">
      <alignment/>
    </xf>
    <xf numFmtId="166" fontId="52" fillId="0" borderId="38" xfId="0" applyNumberFormat="1" applyFont="1" applyBorder="1" applyAlignment="1">
      <alignment/>
    </xf>
    <xf numFmtId="3" fontId="52" fillId="0" borderId="0" xfId="0" applyNumberFormat="1" applyFont="1" applyFill="1" applyAlignment="1">
      <alignment vertical="center"/>
    </xf>
    <xf numFmtId="3" fontId="52" fillId="0" borderId="0" xfId="0" applyNumberFormat="1" applyFont="1" applyAlignment="1">
      <alignment vertical="center"/>
    </xf>
    <xf numFmtId="0" fontId="14" fillId="35" borderId="38" xfId="0" applyFont="1" applyFill="1" applyBorder="1" applyAlignment="1">
      <alignment/>
    </xf>
    <xf numFmtId="3" fontId="14" fillId="35" borderId="38" xfId="0" applyNumberFormat="1" applyFont="1" applyFill="1" applyBorder="1" applyAlignment="1">
      <alignment/>
    </xf>
    <xf numFmtId="0" fontId="18" fillId="0" borderId="38" xfId="0" applyFont="1" applyBorder="1" applyAlignment="1">
      <alignment/>
    </xf>
    <xf numFmtId="0" fontId="4" fillId="0" borderId="10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32" xfId="0" applyFont="1" applyBorder="1" applyAlignment="1">
      <alignment horizontal="center" vertical="center" wrapText="1"/>
    </xf>
    <xf numFmtId="0" fontId="8" fillId="0" borderId="21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8" fillId="0" borderId="239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24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209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20" xfId="0" applyFont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24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242" xfId="0" applyFont="1" applyBorder="1" applyAlignment="1">
      <alignment horizontal="center" vertical="center" wrapText="1"/>
    </xf>
    <xf numFmtId="0" fontId="8" fillId="0" borderId="243" xfId="0" applyFont="1" applyBorder="1" applyAlignment="1">
      <alignment horizontal="center" vertical="center" wrapText="1"/>
    </xf>
    <xf numFmtId="0" fontId="8" fillId="0" borderId="24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45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241" xfId="0" applyNumberFormat="1" applyFont="1" applyBorder="1" applyAlignment="1">
      <alignment horizontal="center" vertical="center"/>
    </xf>
    <xf numFmtId="0" fontId="8" fillId="0" borderId="246" xfId="0" applyNumberFormat="1" applyFont="1" applyBorder="1" applyAlignment="1">
      <alignment horizontal="center" vertical="center"/>
    </xf>
    <xf numFmtId="0" fontId="8" fillId="0" borderId="242" xfId="0" applyNumberFormat="1" applyFont="1" applyBorder="1" applyAlignment="1">
      <alignment horizontal="center" vertical="center" wrapText="1"/>
    </xf>
    <xf numFmtId="0" fontId="8" fillId="0" borderId="247" xfId="0" applyNumberFormat="1" applyFont="1" applyBorder="1" applyAlignment="1">
      <alignment horizontal="center" vertical="center" wrapText="1"/>
    </xf>
    <xf numFmtId="0" fontId="8" fillId="0" borderId="244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248" xfId="0" applyNumberFormat="1" applyFont="1" applyBorder="1" applyAlignment="1">
      <alignment horizontal="center" vertical="center" wrapText="1"/>
    </xf>
    <xf numFmtId="0" fontId="8" fillId="0" borderId="249" xfId="0" applyNumberFormat="1" applyFont="1" applyBorder="1" applyAlignment="1">
      <alignment horizontal="center" vertical="center" wrapText="1"/>
    </xf>
    <xf numFmtId="0" fontId="20" fillId="0" borderId="59" xfId="70" applyFont="1" applyFill="1" applyBorder="1" applyAlignment="1">
      <alignment horizontal="left" vertical="center"/>
      <protection/>
    </xf>
    <xf numFmtId="0" fontId="20" fillId="0" borderId="250" xfId="70" applyFont="1" applyFill="1" applyBorder="1" applyAlignment="1">
      <alignment horizontal="left" vertical="center"/>
      <protection/>
    </xf>
    <xf numFmtId="0" fontId="20" fillId="0" borderId="26" xfId="70" applyFont="1" applyFill="1" applyBorder="1" applyAlignment="1">
      <alignment horizontal="left" vertical="center"/>
      <protection/>
    </xf>
    <xf numFmtId="0" fontId="20" fillId="0" borderId="77" xfId="70" applyFont="1" applyFill="1" applyBorder="1" applyAlignment="1">
      <alignment horizontal="left" vertical="center"/>
      <protection/>
    </xf>
    <xf numFmtId="0" fontId="20" fillId="0" borderId="100" xfId="70" applyFont="1" applyFill="1" applyBorder="1" applyAlignment="1">
      <alignment horizontal="left" vertical="center"/>
      <protection/>
    </xf>
    <xf numFmtId="0" fontId="20" fillId="0" borderId="114" xfId="70" applyFont="1" applyFill="1" applyBorder="1" applyAlignment="1">
      <alignment horizontal="left" vertical="center"/>
      <protection/>
    </xf>
    <xf numFmtId="0" fontId="20" fillId="0" borderId="29" xfId="70" applyFont="1" applyFill="1" applyBorder="1" applyAlignment="1">
      <alignment horizontal="left" vertical="center"/>
      <protection/>
    </xf>
    <xf numFmtId="0" fontId="20" fillId="0" borderId="15" xfId="70" applyFont="1" applyFill="1" applyBorder="1" applyAlignment="1">
      <alignment horizontal="left" vertical="center"/>
      <protection/>
    </xf>
    <xf numFmtId="0" fontId="20" fillId="0" borderId="251" xfId="70" applyFont="1" applyFill="1" applyBorder="1" applyAlignment="1">
      <alignment horizontal="left" vertical="center"/>
      <protection/>
    </xf>
    <xf numFmtId="0" fontId="20" fillId="0" borderId="252" xfId="70" applyFont="1" applyFill="1" applyBorder="1" applyAlignment="1">
      <alignment horizontal="left" vertical="center"/>
      <protection/>
    </xf>
    <xf numFmtId="0" fontId="20" fillId="0" borderId="95" xfId="70" applyFont="1" applyFill="1" applyBorder="1" applyAlignment="1">
      <alignment horizontal="center" vertical="center" wrapText="1"/>
      <protection/>
    </xf>
    <xf numFmtId="0" fontId="20" fillId="0" borderId="111" xfId="70" applyFont="1" applyFill="1" applyBorder="1" applyAlignment="1">
      <alignment horizontal="center" vertical="center" wrapText="1"/>
      <protection/>
    </xf>
    <xf numFmtId="0" fontId="20" fillId="0" borderId="253" xfId="70" applyFont="1" applyFill="1" applyBorder="1" applyAlignment="1">
      <alignment horizontal="center" vertical="center" wrapText="1"/>
      <protection/>
    </xf>
    <xf numFmtId="0" fontId="20" fillId="0" borderId="117" xfId="70" applyFont="1" applyFill="1" applyBorder="1" applyAlignment="1">
      <alignment horizontal="center" vertical="center" wrapText="1"/>
      <protection/>
    </xf>
    <xf numFmtId="3" fontId="20" fillId="0" borderId="95" xfId="70" applyNumberFormat="1" applyFont="1" applyFill="1" applyBorder="1" applyAlignment="1">
      <alignment horizontal="center" vertical="center" wrapText="1"/>
      <protection/>
    </xf>
    <xf numFmtId="3" fontId="20" fillId="0" borderId="111" xfId="70" applyNumberFormat="1" applyFont="1" applyFill="1" applyBorder="1" applyAlignment="1">
      <alignment horizontal="center" vertical="center" wrapText="1"/>
      <protection/>
    </xf>
    <xf numFmtId="3" fontId="20" fillId="0" borderId="253" xfId="70" applyNumberFormat="1" applyFont="1" applyFill="1" applyBorder="1" applyAlignment="1">
      <alignment horizontal="center" vertical="center" wrapText="1"/>
      <protection/>
    </xf>
    <xf numFmtId="3" fontId="20" fillId="0" borderId="117" xfId="7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20" fillId="0" borderId="118" xfId="70" applyFont="1" applyFill="1" applyBorder="1" applyAlignment="1">
      <alignment horizontal="center" vertical="center"/>
      <protection/>
    </xf>
    <xf numFmtId="0" fontId="20" fillId="0" borderId="254" xfId="70" applyFont="1" applyFill="1" applyBorder="1" applyAlignment="1">
      <alignment horizontal="center" vertical="center"/>
      <protection/>
    </xf>
    <xf numFmtId="0" fontId="20" fillId="0" borderId="46" xfId="70" applyFont="1" applyFill="1" applyBorder="1" applyAlignment="1">
      <alignment horizontal="center" vertical="center"/>
      <protection/>
    </xf>
    <xf numFmtId="0" fontId="20" fillId="0" borderId="204" xfId="70" applyFont="1" applyFill="1" applyBorder="1" applyAlignment="1">
      <alignment horizontal="center" vertical="center"/>
      <protection/>
    </xf>
    <xf numFmtId="0" fontId="20" fillId="0" borderId="232" xfId="70" applyFont="1" applyFill="1" applyBorder="1" applyAlignment="1">
      <alignment horizontal="center" vertical="center"/>
      <protection/>
    </xf>
    <xf numFmtId="0" fontId="20" fillId="0" borderId="80" xfId="70" applyFont="1" applyFill="1" applyBorder="1" applyAlignment="1">
      <alignment horizontal="center" vertical="center"/>
      <protection/>
    </xf>
    <xf numFmtId="0" fontId="20" fillId="0" borderId="132" xfId="70" applyFont="1" applyFill="1" applyBorder="1" applyAlignment="1">
      <alignment horizontal="center" vertical="center" wrapText="1"/>
      <protection/>
    </xf>
    <xf numFmtId="0" fontId="20" fillId="0" borderId="255" xfId="70" applyFont="1" applyFill="1" applyBorder="1" applyAlignment="1">
      <alignment horizontal="center" vertical="center" wrapText="1"/>
      <protection/>
    </xf>
    <xf numFmtId="0" fontId="20" fillId="0" borderId="202" xfId="70" applyFont="1" applyFill="1" applyBorder="1" applyAlignment="1">
      <alignment horizontal="center"/>
      <protection/>
    </xf>
    <xf numFmtId="0" fontId="20" fillId="0" borderId="256" xfId="70" applyFont="1" applyFill="1" applyBorder="1" applyAlignment="1">
      <alignment horizontal="center"/>
      <protection/>
    </xf>
    <xf numFmtId="0" fontId="20" fillId="0" borderId="203" xfId="70" applyFont="1" applyFill="1" applyBorder="1" applyAlignment="1">
      <alignment horizontal="center"/>
      <protection/>
    </xf>
    <xf numFmtId="0" fontId="20" fillId="0" borderId="201" xfId="70" applyFont="1" applyFill="1" applyBorder="1" applyAlignment="1">
      <alignment horizontal="center"/>
      <protection/>
    </xf>
    <xf numFmtId="0" fontId="20" fillId="0" borderId="257" xfId="70" applyFont="1" applyFill="1" applyBorder="1" applyAlignment="1">
      <alignment horizontal="center" vertical="center"/>
      <protection/>
    </xf>
    <xf numFmtId="0" fontId="20" fillId="0" borderId="96" xfId="70" applyFont="1" applyFill="1" applyBorder="1" applyAlignment="1">
      <alignment horizontal="center" vertical="center"/>
      <protection/>
    </xf>
    <xf numFmtId="0" fontId="20" fillId="0" borderId="253" xfId="70" applyFont="1" applyFill="1" applyBorder="1" applyAlignment="1">
      <alignment horizontal="center" vertical="center"/>
      <protection/>
    </xf>
    <xf numFmtId="0" fontId="20" fillId="0" borderId="117" xfId="70" applyFont="1" applyFill="1" applyBorder="1" applyAlignment="1">
      <alignment horizontal="center" vertical="center"/>
      <protection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129" xfId="70" applyFont="1" applyFill="1" applyBorder="1" applyAlignment="1">
      <alignment horizontal="left" vertical="center"/>
      <protection/>
    </xf>
    <xf numFmtId="0" fontId="20" fillId="0" borderId="258" xfId="70" applyFont="1" applyFill="1" applyBorder="1" applyAlignment="1">
      <alignment horizontal="left" vertical="center"/>
      <protection/>
    </xf>
    <xf numFmtId="0" fontId="20" fillId="0" borderId="57" xfId="70" applyFont="1" applyFill="1" applyBorder="1" applyAlignment="1">
      <alignment horizontal="left" vertical="center"/>
      <protection/>
    </xf>
    <xf numFmtId="0" fontId="20" fillId="0" borderId="148" xfId="70" applyFont="1" applyFill="1" applyBorder="1" applyAlignment="1">
      <alignment horizontal="left" vertical="center"/>
      <protection/>
    </xf>
    <xf numFmtId="0" fontId="16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0" fillId="0" borderId="198" xfId="70" applyFont="1" applyFill="1" applyBorder="1" applyAlignment="1">
      <alignment horizontal="left" vertical="center"/>
      <protection/>
    </xf>
    <xf numFmtId="0" fontId="20" fillId="0" borderId="259" xfId="70" applyFont="1" applyFill="1" applyBorder="1" applyAlignment="1">
      <alignment horizontal="left" vertical="center"/>
      <protection/>
    </xf>
    <xf numFmtId="0" fontId="20" fillId="0" borderId="260" xfId="70" applyFont="1" applyFill="1" applyBorder="1" applyAlignment="1">
      <alignment horizontal="center" vertical="center"/>
      <protection/>
    </xf>
    <xf numFmtId="0" fontId="20" fillId="0" borderId="0" xfId="70" applyFont="1" applyFill="1" applyBorder="1" applyAlignment="1">
      <alignment horizontal="center" vertical="center"/>
      <protection/>
    </xf>
    <xf numFmtId="0" fontId="20" fillId="0" borderId="234" xfId="70" applyFont="1" applyFill="1" applyBorder="1" applyAlignment="1">
      <alignment horizontal="center" vertical="center"/>
      <protection/>
    </xf>
    <xf numFmtId="0" fontId="20" fillId="0" borderId="241" xfId="70" applyFont="1" applyFill="1" applyBorder="1" applyAlignment="1">
      <alignment horizontal="center"/>
      <protection/>
    </xf>
    <xf numFmtId="0" fontId="20" fillId="0" borderId="218" xfId="70" applyFont="1" applyFill="1" applyBorder="1" applyAlignment="1">
      <alignment horizontal="center" vertical="center"/>
      <protection/>
    </xf>
    <xf numFmtId="0" fontId="20" fillId="0" borderId="65" xfId="70" applyFont="1" applyFill="1" applyBorder="1" applyAlignment="1">
      <alignment horizontal="center" vertical="center"/>
      <protection/>
    </xf>
    <xf numFmtId="0" fontId="20" fillId="0" borderId="261" xfId="70" applyFont="1" applyFill="1" applyBorder="1" applyAlignment="1">
      <alignment horizontal="center" vertical="center"/>
      <protection/>
    </xf>
    <xf numFmtId="0" fontId="20" fillId="0" borderId="64" xfId="70" applyFont="1" applyFill="1" applyBorder="1" applyAlignment="1">
      <alignment horizontal="center" vertical="center"/>
      <protection/>
    </xf>
    <xf numFmtId="0" fontId="20" fillId="0" borderId="102" xfId="70" applyFont="1" applyFill="1" applyBorder="1" applyAlignment="1">
      <alignment horizontal="center" vertical="center" wrapText="1"/>
      <protection/>
    </xf>
    <xf numFmtId="0" fontId="20" fillId="0" borderId="261" xfId="70" applyFont="1" applyFill="1" applyBorder="1" applyAlignment="1">
      <alignment horizontal="center" vertical="center" wrapText="1"/>
      <protection/>
    </xf>
    <xf numFmtId="0" fontId="20" fillId="0" borderId="262" xfId="70" applyFont="1" applyFill="1" applyBorder="1" applyAlignment="1">
      <alignment horizontal="center" vertical="center" wrapText="1"/>
      <protection/>
    </xf>
    <xf numFmtId="0" fontId="20" fillId="0" borderId="263" xfId="70" applyFont="1" applyFill="1" applyBorder="1" applyAlignment="1">
      <alignment horizontal="center" vertical="center" wrapText="1"/>
      <protection/>
    </xf>
    <xf numFmtId="0" fontId="20" fillId="0" borderId="112" xfId="70" applyFont="1" applyFill="1" applyBorder="1" applyAlignment="1">
      <alignment horizontal="center" vertical="center"/>
      <protection/>
    </xf>
    <xf numFmtId="0" fontId="20" fillId="0" borderId="111" xfId="70" applyFont="1" applyFill="1" applyBorder="1" applyAlignment="1">
      <alignment horizontal="center" vertical="center"/>
      <protection/>
    </xf>
    <xf numFmtId="0" fontId="20" fillId="0" borderId="264" xfId="70" applyFont="1" applyFill="1" applyBorder="1" applyAlignment="1">
      <alignment horizontal="center" vertical="center"/>
      <protection/>
    </xf>
    <xf numFmtId="0" fontId="20" fillId="0" borderId="262" xfId="70" applyFont="1" applyFill="1" applyBorder="1" applyAlignment="1">
      <alignment horizontal="center" vertical="center"/>
      <protection/>
    </xf>
    <xf numFmtId="0" fontId="20" fillId="0" borderId="95" xfId="70" applyFont="1" applyFill="1" applyBorder="1" applyAlignment="1">
      <alignment horizontal="center" vertical="center"/>
      <protection/>
    </xf>
    <xf numFmtId="0" fontId="20" fillId="0" borderId="263" xfId="70" applyFont="1" applyFill="1" applyBorder="1" applyAlignment="1">
      <alignment horizontal="center" vertical="center"/>
      <protection/>
    </xf>
    <xf numFmtId="3" fontId="20" fillId="0" borderId="102" xfId="70" applyNumberFormat="1" applyFont="1" applyFill="1" applyBorder="1" applyAlignment="1">
      <alignment horizontal="center" vertical="center" wrapText="1"/>
      <protection/>
    </xf>
    <xf numFmtId="3" fontId="20" fillId="0" borderId="261" xfId="70" applyNumberFormat="1" applyFont="1" applyFill="1" applyBorder="1" applyAlignment="1">
      <alignment horizontal="center" vertical="center" wrapText="1"/>
      <protection/>
    </xf>
    <xf numFmtId="3" fontId="20" fillId="0" borderId="262" xfId="70" applyNumberFormat="1" applyFont="1" applyFill="1" applyBorder="1" applyAlignment="1">
      <alignment horizontal="center" vertical="center" wrapText="1"/>
      <protection/>
    </xf>
    <xf numFmtId="0" fontId="20" fillId="0" borderId="64" xfId="70" applyFont="1" applyFill="1" applyBorder="1" applyAlignment="1">
      <alignment horizontal="center" vertical="center" wrapText="1"/>
      <protection/>
    </xf>
    <xf numFmtId="3" fontId="20" fillId="0" borderId="112" xfId="70" applyNumberFormat="1" applyFont="1" applyFill="1" applyBorder="1" applyAlignment="1">
      <alignment horizontal="center" vertical="center" wrapText="1"/>
      <protection/>
    </xf>
    <xf numFmtId="3" fontId="20" fillId="0" borderId="263" xfId="70" applyNumberFormat="1" applyFont="1" applyFill="1" applyBorder="1" applyAlignment="1">
      <alignment horizontal="center" vertical="center" wrapText="1"/>
      <protection/>
    </xf>
    <xf numFmtId="3" fontId="20" fillId="0" borderId="264" xfId="7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20" fillId="0" borderId="169" xfId="70" applyFont="1" applyFill="1" applyBorder="1" applyAlignment="1">
      <alignment horizontal="left" vertical="center"/>
      <protection/>
    </xf>
    <xf numFmtId="0" fontId="20" fillId="0" borderId="81" xfId="70" applyFont="1" applyFill="1" applyBorder="1" applyAlignment="1">
      <alignment horizontal="center" vertical="center"/>
      <protection/>
    </xf>
    <xf numFmtId="0" fontId="20" fillId="0" borderId="265" xfId="7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241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266" xfId="0" applyFont="1" applyBorder="1" applyAlignment="1">
      <alignment horizontal="center" vertical="center"/>
    </xf>
    <xf numFmtId="0" fontId="6" fillId="0" borderId="267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10" fillId="0" borderId="185" xfId="0" applyFont="1" applyBorder="1" applyAlignment="1">
      <alignment horizontal="center" vertical="center" textRotation="90"/>
    </xf>
    <xf numFmtId="0" fontId="9" fillId="0" borderId="245" xfId="0" applyFont="1" applyBorder="1" applyAlignment="1">
      <alignment horizontal="center" vertical="center" textRotation="90"/>
    </xf>
    <xf numFmtId="0" fontId="6" fillId="0" borderId="268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48" fillId="0" borderId="36" xfId="0" applyFont="1" applyFill="1" applyBorder="1" applyAlignment="1">
      <alignment horizontal="center" vertical="center"/>
    </xf>
    <xf numFmtId="0" fontId="48" fillId="0" borderId="91" xfId="0" applyFont="1" applyFill="1" applyBorder="1" applyAlignment="1">
      <alignment horizontal="center" vertical="center"/>
    </xf>
    <xf numFmtId="3" fontId="48" fillId="0" borderId="38" xfId="0" applyNumberFormat="1" applyFont="1" applyFill="1" applyBorder="1" applyAlignment="1">
      <alignment horizontal="right" vertical="center"/>
    </xf>
    <xf numFmtId="3" fontId="48" fillId="0" borderId="219" xfId="0" applyNumberFormat="1" applyFont="1" applyFill="1" applyBorder="1" applyAlignment="1">
      <alignment horizontal="right" vertical="center"/>
    </xf>
    <xf numFmtId="0" fontId="48" fillId="0" borderId="269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8" fillId="0" borderId="270" xfId="0" applyFont="1" applyBorder="1" applyAlignment="1">
      <alignment horizontal="center" vertical="center" wrapText="1"/>
    </xf>
    <xf numFmtId="0" fontId="48" fillId="0" borderId="257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48" fillId="0" borderId="75" xfId="0" applyNumberFormat="1" applyFont="1" applyFill="1" applyBorder="1" applyAlignment="1">
      <alignment horizontal="right" vertical="center"/>
    </xf>
    <xf numFmtId="3" fontId="48" fillId="0" borderId="220" xfId="0" applyNumberFormat="1" applyFont="1" applyFill="1" applyBorder="1" applyAlignment="1">
      <alignment horizontal="right" vertical="center"/>
    </xf>
    <xf numFmtId="0" fontId="48" fillId="0" borderId="209" xfId="0" applyFont="1" applyBorder="1" applyAlignment="1">
      <alignment horizontal="center" vertical="center"/>
    </xf>
    <xf numFmtId="0" fontId="48" fillId="0" borderId="2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/>
    </xf>
    <xf numFmtId="0" fontId="48" fillId="0" borderId="198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0" borderId="271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 wrapText="1"/>
    </xf>
    <xf numFmtId="3" fontId="8" fillId="0" borderId="213" xfId="60" applyNumberFormat="1" applyFont="1" applyBorder="1" applyAlignment="1">
      <alignment horizontal="center" vertical="center" wrapText="1"/>
      <protection/>
    </xf>
    <xf numFmtId="3" fontId="8" fillId="0" borderId="211" xfId="60" applyNumberFormat="1" applyFont="1" applyBorder="1" applyAlignment="1">
      <alignment horizontal="center" vertical="center" wrapText="1"/>
      <protection/>
    </xf>
    <xf numFmtId="0" fontId="8" fillId="0" borderId="67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/>
      <protection/>
    </xf>
    <xf numFmtId="3" fontId="8" fillId="0" borderId="213" xfId="60" applyNumberFormat="1" applyFont="1" applyBorder="1" applyAlignment="1">
      <alignment horizontal="center" vertical="center"/>
      <protection/>
    </xf>
    <xf numFmtId="3" fontId="8" fillId="0" borderId="70" xfId="60" applyNumberFormat="1" applyFont="1" applyBorder="1" applyAlignment="1">
      <alignment horizontal="center" vertical="center"/>
      <protection/>
    </xf>
    <xf numFmtId="0" fontId="52" fillId="0" borderId="0" xfId="60" applyFont="1" applyAlignment="1">
      <alignment horizont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" fontId="8" fillId="0" borderId="38" xfId="60" applyNumberFormat="1" applyFont="1" applyBorder="1" applyAlignment="1">
      <alignment horizontal="center" vertical="center" wrapText="1"/>
      <protection/>
    </xf>
    <xf numFmtId="3" fontId="8" fillId="0" borderId="75" xfId="60" applyNumberFormat="1" applyFont="1" applyBorder="1" applyAlignment="1">
      <alignment horizontal="center" vertical="center" wrapText="1"/>
      <protection/>
    </xf>
    <xf numFmtId="0" fontId="8" fillId="0" borderId="100" xfId="60" applyFont="1" applyBorder="1" applyAlignment="1">
      <alignment horizontal="center" vertical="center"/>
      <protection/>
    </xf>
    <xf numFmtId="0" fontId="8" fillId="0" borderId="171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3" fontId="8" fillId="0" borderId="104" xfId="60" applyNumberFormat="1" applyFont="1" applyBorder="1" applyAlignment="1">
      <alignment horizontal="center" vertical="center" wrapText="1"/>
      <protection/>
    </xf>
    <xf numFmtId="3" fontId="8" fillId="0" borderId="61" xfId="60" applyNumberFormat="1" applyFont="1" applyBorder="1" applyAlignment="1">
      <alignment horizontal="center" vertical="center" wrapText="1"/>
      <protection/>
    </xf>
    <xf numFmtId="0" fontId="9" fillId="0" borderId="38" xfId="0" applyFont="1" applyFill="1" applyBorder="1" applyAlignment="1">
      <alignment wrapText="1"/>
    </xf>
    <xf numFmtId="0" fontId="21" fillId="0" borderId="94" xfId="70" applyFont="1" applyBorder="1" applyAlignment="1">
      <alignment wrapText="1"/>
      <protection/>
    </xf>
    <xf numFmtId="0" fontId="4" fillId="0" borderId="38" xfId="0" applyFont="1" applyBorder="1" applyAlignment="1">
      <alignment vertical="center" wrapText="1"/>
    </xf>
    <xf numFmtId="164" fontId="22" fillId="0" borderId="40" xfId="0" applyNumberFormat="1" applyFont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9702KV1_2011 ktv. táblák" xfId="58"/>
    <cellStyle name="Normál_Beruh.felú-átadott-átvett" xfId="59"/>
    <cellStyle name="Normál_Brigitől kisebbségek_Munkafüzet1" xfId="60"/>
    <cellStyle name="Normál_Munkafüzet1_1" xfId="61"/>
    <cellStyle name="Normál_Munkafüzet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ableStyleLigh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nzugy%20-%20Mrazikne\2024.%20&#233;vi%20doksik\2024.tervek%20Kisb&#233;r\&#336;SZI%202024.%20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IO 2024 kv"/>
      <sheetName val="adagok terv"/>
      <sheetName val="Bérek"/>
    </sheetNames>
    <sheetDataSet>
      <sheetData sheetId="0">
        <row r="7">
          <cell r="F7">
            <v>65531694</v>
          </cell>
          <cell r="G7">
            <v>8080000</v>
          </cell>
        </row>
        <row r="56">
          <cell r="F56">
            <v>14345878</v>
          </cell>
          <cell r="G56">
            <v>1065400</v>
          </cell>
        </row>
        <row r="62">
          <cell r="F62">
            <v>70945457</v>
          </cell>
          <cell r="G62">
            <v>136271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7"/>
  <sheetViews>
    <sheetView view="pageBreakPreview" zoomScale="60" zoomScalePageLayoutView="0" workbookViewId="0" topLeftCell="A1">
      <selection activeCell="A3" sqref="A3:I3"/>
    </sheetView>
  </sheetViews>
  <sheetFormatPr defaultColWidth="9.00390625" defaultRowHeight="12.75"/>
  <cols>
    <col min="1" max="1" width="40.00390625" style="384" customWidth="1"/>
    <col min="2" max="2" width="13.875" style="384" customWidth="1"/>
    <col min="3" max="3" width="13.25390625" style="384" customWidth="1"/>
    <col min="4" max="4" width="12.625" style="384" customWidth="1"/>
    <col min="5" max="5" width="12.375" style="384" customWidth="1"/>
    <col min="6" max="6" width="11.75390625" style="384" customWidth="1"/>
    <col min="7" max="7" width="12.25390625" style="384" customWidth="1"/>
    <col min="8" max="8" width="12.625" style="384" customWidth="1"/>
    <col min="9" max="9" width="14.00390625" style="384" customWidth="1"/>
    <col min="10" max="10" width="9.125" style="384" customWidth="1"/>
    <col min="11" max="11" width="10.875" style="384" bestFit="1" customWidth="1"/>
    <col min="12" max="16384" width="9.125" style="384" customWidth="1"/>
  </cols>
  <sheetData>
    <row r="1" spans="1:2" ht="12">
      <c r="A1" s="383" t="s">
        <v>248</v>
      </c>
      <c r="B1" s="76" t="s">
        <v>794</v>
      </c>
    </row>
    <row r="2" ht="12">
      <c r="A2" s="383"/>
    </row>
    <row r="3" spans="1:9" ht="12.75">
      <c r="A3" s="1108" t="s">
        <v>717</v>
      </c>
      <c r="B3" s="1109"/>
      <c r="C3" s="1109"/>
      <c r="D3" s="1109"/>
      <c r="E3" s="1109"/>
      <c r="F3" s="1109"/>
      <c r="G3" s="1109"/>
      <c r="H3" s="1109"/>
      <c r="I3" s="1109"/>
    </row>
    <row r="4" ht="12">
      <c r="A4" s="385"/>
    </row>
    <row r="5" spans="1:3" ht="12">
      <c r="A5" s="386"/>
      <c r="B5" s="386"/>
      <c r="C5" s="386"/>
    </row>
    <row r="6" ht="12.75" thickBot="1">
      <c r="I6" s="666" t="s">
        <v>662</v>
      </c>
    </row>
    <row r="7" spans="1:9" ht="48.75" thickBot="1">
      <c r="A7" s="387" t="s">
        <v>57</v>
      </c>
      <c r="B7" s="408" t="s">
        <v>661</v>
      </c>
      <c r="C7" s="408" t="s">
        <v>716</v>
      </c>
      <c r="D7" s="1072" t="s">
        <v>533</v>
      </c>
      <c r="E7" s="1078" t="s">
        <v>346</v>
      </c>
      <c r="F7" s="1076" t="s">
        <v>59</v>
      </c>
      <c r="G7" s="1074" t="s">
        <v>534</v>
      </c>
      <c r="H7" s="388" t="s">
        <v>239</v>
      </c>
      <c r="I7" s="389" t="s">
        <v>58</v>
      </c>
    </row>
    <row r="8" spans="1:9" ht="12">
      <c r="A8" s="390" t="s">
        <v>61</v>
      </c>
      <c r="B8" s="602"/>
      <c r="C8" s="602"/>
      <c r="D8" s="615"/>
      <c r="E8" s="616"/>
      <c r="F8" s="617"/>
      <c r="G8" s="617"/>
      <c r="H8" s="617"/>
      <c r="I8" s="618"/>
    </row>
    <row r="9" spans="1:9" ht="12">
      <c r="A9" s="391" t="s">
        <v>142</v>
      </c>
      <c r="B9" s="603">
        <v>943043242</v>
      </c>
      <c r="C9" s="603">
        <f aca="true" t="shared" si="0" ref="C9:C25">SUM(D9:I9)</f>
        <v>1213172851.2</v>
      </c>
      <c r="D9" s="619"/>
      <c r="E9" s="620"/>
      <c r="F9" s="621"/>
      <c r="G9" s="621"/>
      <c r="H9" s="621"/>
      <c r="I9" s="622">
        <f>b_k_ré!D13</f>
        <v>1213172851.2</v>
      </c>
    </row>
    <row r="10" spans="1:9" ht="12">
      <c r="A10" s="391" t="s">
        <v>184</v>
      </c>
      <c r="B10" s="603">
        <v>0</v>
      </c>
      <c r="C10" s="603">
        <f t="shared" si="0"/>
        <v>0</v>
      </c>
      <c r="D10" s="619"/>
      <c r="E10" s="620"/>
      <c r="F10" s="621"/>
      <c r="G10" s="621"/>
      <c r="H10" s="621"/>
      <c r="I10" s="623">
        <f>b_k_ré!J14</f>
        <v>0</v>
      </c>
    </row>
    <row r="11" spans="1:9" ht="12">
      <c r="A11" s="391" t="s">
        <v>185</v>
      </c>
      <c r="B11" s="603">
        <v>0</v>
      </c>
      <c r="C11" s="603">
        <f t="shared" si="0"/>
        <v>0</v>
      </c>
      <c r="D11" s="619"/>
      <c r="E11" s="620"/>
      <c r="F11" s="621"/>
      <c r="G11" s="621"/>
      <c r="H11" s="621"/>
      <c r="I11" s="623"/>
    </row>
    <row r="12" spans="1:9" ht="12">
      <c r="A12" s="391" t="s">
        <v>186</v>
      </c>
      <c r="B12" s="603">
        <v>0</v>
      </c>
      <c r="C12" s="603">
        <f t="shared" si="0"/>
        <v>0</v>
      </c>
      <c r="D12" s="619"/>
      <c r="E12" s="620"/>
      <c r="F12" s="621"/>
      <c r="G12" s="621"/>
      <c r="H12" s="621"/>
      <c r="I12" s="623"/>
    </row>
    <row r="13" spans="1:9" ht="12">
      <c r="A13" s="391" t="s">
        <v>187</v>
      </c>
      <c r="B13" s="603">
        <v>0</v>
      </c>
      <c r="C13" s="603">
        <f t="shared" si="0"/>
        <v>0</v>
      </c>
      <c r="D13" s="619"/>
      <c r="E13" s="620"/>
      <c r="F13" s="621"/>
      <c r="G13" s="621"/>
      <c r="H13" s="621"/>
      <c r="I13" s="623"/>
    </row>
    <row r="14" spans="1:9" ht="12.75" thickBot="1">
      <c r="A14" s="392" t="s">
        <v>149</v>
      </c>
      <c r="B14" s="604">
        <v>36649114</v>
      </c>
      <c r="C14" s="604">
        <f t="shared" si="0"/>
        <v>37339009</v>
      </c>
      <c r="D14" s="624">
        <f>b_k_ré!E22</f>
        <v>4800000</v>
      </c>
      <c r="E14" s="625">
        <f>b_k_ré!F22</f>
        <v>0</v>
      </c>
      <c r="F14" s="625">
        <f>b_k_ré!G22</f>
        <v>0</v>
      </c>
      <c r="G14" s="626">
        <f>b_k_ré!H22</f>
        <v>0</v>
      </c>
      <c r="H14" s="626">
        <f>b_k_ré!I22</f>
        <v>0</v>
      </c>
      <c r="I14" s="627">
        <f>b_k_ré!J22</f>
        <v>32539009</v>
      </c>
    </row>
    <row r="15" spans="1:9" s="394" customFormat="1" ht="12.75" thickBot="1">
      <c r="A15" s="393" t="s">
        <v>143</v>
      </c>
      <c r="B15" s="605">
        <f>SUM(B9:B14)</f>
        <v>979692356</v>
      </c>
      <c r="C15" s="605">
        <f t="shared" si="0"/>
        <v>1250511860.2</v>
      </c>
      <c r="D15" s="628">
        <f aca="true" t="shared" si="1" ref="D15:I15">SUM(D9:D14)</f>
        <v>4800000</v>
      </c>
      <c r="E15" s="628">
        <f t="shared" si="1"/>
        <v>0</v>
      </c>
      <c r="F15" s="629">
        <f t="shared" si="1"/>
        <v>0</v>
      </c>
      <c r="G15" s="630">
        <f t="shared" si="1"/>
        <v>0</v>
      </c>
      <c r="H15" s="630">
        <f t="shared" si="1"/>
        <v>0</v>
      </c>
      <c r="I15" s="631">
        <f t="shared" si="1"/>
        <v>1245711860.2</v>
      </c>
    </row>
    <row r="16" spans="1:9" ht="12">
      <c r="A16" s="395" t="s">
        <v>191</v>
      </c>
      <c r="B16" s="606">
        <v>0</v>
      </c>
      <c r="C16" s="606">
        <f t="shared" si="0"/>
        <v>1576900000</v>
      </c>
      <c r="D16" s="632"/>
      <c r="E16" s="633"/>
      <c r="F16" s="634"/>
      <c r="G16" s="635"/>
      <c r="H16" s="635"/>
      <c r="I16" s="636">
        <f>b_k_ré!J27</f>
        <v>1576900000</v>
      </c>
    </row>
    <row r="17" spans="1:9" ht="12">
      <c r="A17" s="391" t="s">
        <v>192</v>
      </c>
      <c r="B17" s="603">
        <v>0</v>
      </c>
      <c r="C17" s="603">
        <f t="shared" si="0"/>
        <v>0</v>
      </c>
      <c r="D17" s="637"/>
      <c r="E17" s="638"/>
      <c r="F17" s="639"/>
      <c r="G17" s="620"/>
      <c r="H17" s="620"/>
      <c r="I17" s="623"/>
    </row>
    <row r="18" spans="1:9" ht="12">
      <c r="A18" s="391" t="s">
        <v>193</v>
      </c>
      <c r="B18" s="603">
        <v>0</v>
      </c>
      <c r="C18" s="603">
        <f t="shared" si="0"/>
        <v>0</v>
      </c>
      <c r="D18" s="637"/>
      <c r="E18" s="638"/>
      <c r="F18" s="639"/>
      <c r="G18" s="620"/>
      <c r="H18" s="620"/>
      <c r="I18" s="623"/>
    </row>
    <row r="19" spans="1:9" ht="12">
      <c r="A19" s="391" t="s">
        <v>194</v>
      </c>
      <c r="B19" s="603">
        <v>0</v>
      </c>
      <c r="C19" s="603">
        <f t="shared" si="0"/>
        <v>0</v>
      </c>
      <c r="D19" s="637"/>
      <c r="E19" s="638"/>
      <c r="F19" s="639"/>
      <c r="G19" s="620"/>
      <c r="H19" s="620"/>
      <c r="I19" s="623"/>
    </row>
    <row r="20" spans="1:9" ht="12.75" thickBot="1">
      <c r="A20" s="392" t="s">
        <v>195</v>
      </c>
      <c r="B20" s="604">
        <v>200905588</v>
      </c>
      <c r="C20" s="604">
        <f t="shared" si="0"/>
        <v>11496538</v>
      </c>
      <c r="D20" s="624">
        <f>b_k_ré!E30</f>
        <v>0</v>
      </c>
      <c r="E20" s="625">
        <f>b_k_ré!F30</f>
        <v>0</v>
      </c>
      <c r="F20" s="625">
        <f>b_k_ré!G30</f>
        <v>0</v>
      </c>
      <c r="G20" s="626">
        <f>b_k_ré!H30</f>
        <v>0</v>
      </c>
      <c r="H20" s="626">
        <f>b_k_ré!I30</f>
        <v>0</v>
      </c>
      <c r="I20" s="627">
        <f>b_k_ré!D30</f>
        <v>11496538</v>
      </c>
    </row>
    <row r="21" spans="1:9" s="394" customFormat="1" ht="12.75" thickBot="1">
      <c r="A21" s="393" t="s">
        <v>144</v>
      </c>
      <c r="B21" s="605">
        <f>SUM(B16:B20)</f>
        <v>200905588</v>
      </c>
      <c r="C21" s="605">
        <f t="shared" si="0"/>
        <v>1588396538</v>
      </c>
      <c r="D21" s="628">
        <f aca="true" t="shared" si="2" ref="D21:I21">SUM(D16:D20)</f>
        <v>0</v>
      </c>
      <c r="E21" s="629">
        <f t="shared" si="2"/>
        <v>0</v>
      </c>
      <c r="F21" s="629">
        <f t="shared" si="2"/>
        <v>0</v>
      </c>
      <c r="G21" s="630">
        <f t="shared" si="2"/>
        <v>0</v>
      </c>
      <c r="H21" s="630">
        <f t="shared" si="2"/>
        <v>0</v>
      </c>
      <c r="I21" s="631">
        <f t="shared" si="2"/>
        <v>1588396538</v>
      </c>
    </row>
    <row r="22" spans="1:9" ht="12">
      <c r="A22" s="395" t="s">
        <v>145</v>
      </c>
      <c r="B22" s="606">
        <v>0</v>
      </c>
      <c r="C22" s="606">
        <f t="shared" si="0"/>
        <v>0</v>
      </c>
      <c r="D22" s="632"/>
      <c r="E22" s="640"/>
      <c r="F22" s="635"/>
      <c r="G22" s="641"/>
      <c r="H22" s="641"/>
      <c r="I22" s="636">
        <f>b_k_ré!J31</f>
        <v>0</v>
      </c>
    </row>
    <row r="23" spans="1:9" ht="12">
      <c r="A23" s="391" t="s">
        <v>177</v>
      </c>
      <c r="B23" s="603">
        <v>90000000</v>
      </c>
      <c r="C23" s="603">
        <f t="shared" si="0"/>
        <v>83000000</v>
      </c>
      <c r="D23" s="619"/>
      <c r="E23" s="620"/>
      <c r="F23" s="621"/>
      <c r="G23" s="621"/>
      <c r="H23" s="621"/>
      <c r="I23" s="623">
        <f>b_k_ré!J34</f>
        <v>83000000</v>
      </c>
    </row>
    <row r="24" spans="1:9" ht="12">
      <c r="A24" s="391" t="s">
        <v>146</v>
      </c>
      <c r="B24" s="603">
        <v>250500000</v>
      </c>
      <c r="C24" s="603">
        <f t="shared" si="0"/>
        <v>310500000</v>
      </c>
      <c r="D24" s="619"/>
      <c r="E24" s="620"/>
      <c r="F24" s="621"/>
      <c r="G24" s="621"/>
      <c r="H24" s="621"/>
      <c r="I24" s="623">
        <f>b_k_ré!J41</f>
        <v>310500000</v>
      </c>
    </row>
    <row r="25" spans="1:9" ht="12">
      <c r="A25" s="391" t="s">
        <v>147</v>
      </c>
      <c r="B25" s="603">
        <v>6985480</v>
      </c>
      <c r="C25" s="603">
        <f t="shared" si="0"/>
        <v>7267020</v>
      </c>
      <c r="D25" s="619">
        <f>b_k_ré!E46</f>
        <v>420000</v>
      </c>
      <c r="E25" s="620"/>
      <c r="F25" s="621"/>
      <c r="G25" s="621"/>
      <c r="H25" s="621"/>
      <c r="I25" s="623">
        <f>b_k_ré!J46</f>
        <v>6847020</v>
      </c>
    </row>
    <row r="26" spans="1:9" s="394" customFormat="1" ht="12">
      <c r="A26" s="396" t="s">
        <v>0</v>
      </c>
      <c r="B26" s="607">
        <f>SUM(B22:B25)</f>
        <v>347485480</v>
      </c>
      <c r="C26" s="607">
        <f aca="true" t="shared" si="3" ref="C26:I26">SUM(C22:C25)</f>
        <v>400767020</v>
      </c>
      <c r="D26" s="642">
        <f t="shared" si="3"/>
        <v>420000</v>
      </c>
      <c r="E26" s="643">
        <f t="shared" si="3"/>
        <v>0</v>
      </c>
      <c r="F26" s="643">
        <f t="shared" si="3"/>
        <v>0</v>
      </c>
      <c r="G26" s="643">
        <f t="shared" si="3"/>
        <v>0</v>
      </c>
      <c r="H26" s="643">
        <f t="shared" si="3"/>
        <v>0</v>
      </c>
      <c r="I26" s="644">
        <f t="shared" si="3"/>
        <v>400347020</v>
      </c>
    </row>
    <row r="27" spans="1:9" s="394" customFormat="1" ht="12">
      <c r="A27" s="396" t="s">
        <v>106</v>
      </c>
      <c r="B27" s="607">
        <v>636897902</v>
      </c>
      <c r="C27" s="607">
        <f>SUM(D27:I27)</f>
        <v>455525845</v>
      </c>
      <c r="D27" s="607">
        <f>b_k_ré!E70</f>
        <v>4834809</v>
      </c>
      <c r="E27" s="643">
        <f>b_k_ré!F70</f>
        <v>45338572</v>
      </c>
      <c r="F27" s="643">
        <f>b_k_ré!G70</f>
        <v>11909050</v>
      </c>
      <c r="G27" s="645">
        <f>b_k_ré!H70</f>
        <v>0</v>
      </c>
      <c r="H27" s="645">
        <f>b_k_ré!I70</f>
        <v>166628539</v>
      </c>
      <c r="I27" s="644">
        <f>b_k_ré!J70</f>
        <v>226814875</v>
      </c>
    </row>
    <row r="28" spans="1:9" s="394" customFormat="1" ht="12">
      <c r="A28" s="396" t="s">
        <v>150</v>
      </c>
      <c r="B28" s="607">
        <v>0</v>
      </c>
      <c r="C28" s="607">
        <f>SUM(D28:I28)</f>
        <v>0</v>
      </c>
      <c r="D28" s="643">
        <f>b_k_ré!E77</f>
        <v>0</v>
      </c>
      <c r="E28" s="643">
        <f>b_k_ré!F77</f>
        <v>0</v>
      </c>
      <c r="F28" s="643">
        <f>b_k_ré!G77</f>
        <v>0</v>
      </c>
      <c r="G28" s="643">
        <f>b_k_ré!H77</f>
        <v>0</v>
      </c>
      <c r="H28" s="643">
        <f>b_k_ré!I77</f>
        <v>0</v>
      </c>
      <c r="I28" s="644">
        <f>b_k_ré!J77</f>
        <v>0</v>
      </c>
    </row>
    <row r="29" spans="1:9" s="394" customFormat="1" ht="12">
      <c r="A29" s="396" t="s">
        <v>151</v>
      </c>
      <c r="B29" s="607">
        <v>40229130</v>
      </c>
      <c r="C29" s="607">
        <f>SUM(D29:I29)</f>
        <v>39694923</v>
      </c>
      <c r="D29" s="642">
        <f>b_k_ré!E82</f>
        <v>0</v>
      </c>
      <c r="E29" s="643">
        <f>b_k_ré!F82</f>
        <v>0</v>
      </c>
      <c r="F29" s="643">
        <f>b_k_ré!G82</f>
        <v>0</v>
      </c>
      <c r="G29" s="643">
        <f>b_k_ré!H82</f>
        <v>0</v>
      </c>
      <c r="H29" s="643">
        <f>b_k_ré!I82</f>
        <v>39694923</v>
      </c>
      <c r="I29" s="644">
        <f>b_k_ré!J82+b_k_ré!J79</f>
        <v>0</v>
      </c>
    </row>
    <row r="30" spans="1:9" s="394" customFormat="1" ht="12.75" thickBot="1">
      <c r="A30" s="396" t="s">
        <v>152</v>
      </c>
      <c r="B30" s="607">
        <v>2327340</v>
      </c>
      <c r="C30" s="607">
        <f>SUM(D30:I30)</f>
        <v>1837200</v>
      </c>
      <c r="D30" s="646">
        <f>b_k_ré!E93</f>
        <v>1837200</v>
      </c>
      <c r="E30" s="646">
        <f>b_k_ré!F93</f>
        <v>0</v>
      </c>
      <c r="F30" s="646">
        <f>b_k_ré!G93</f>
        <v>0</v>
      </c>
      <c r="G30" s="646">
        <f>b_k_ré!H93</f>
        <v>0</v>
      </c>
      <c r="H30" s="646">
        <f>b_k_ré!I93</f>
        <v>0</v>
      </c>
      <c r="I30" s="647">
        <f>b_k_ré!J93</f>
        <v>0</v>
      </c>
    </row>
    <row r="31" spans="1:11" s="398" customFormat="1" ht="13.5" thickBot="1">
      <c r="A31" s="397" t="s">
        <v>63</v>
      </c>
      <c r="B31" s="608">
        <f>B15+B21+B26+B27+B28+B29+B30</f>
        <v>2207537796</v>
      </c>
      <c r="C31" s="608">
        <f aca="true" t="shared" si="4" ref="C31:I31">C15+C21+C26+C27+C28+C29+C30</f>
        <v>3736733386.2</v>
      </c>
      <c r="D31" s="648">
        <f t="shared" si="4"/>
        <v>11892009</v>
      </c>
      <c r="E31" s="649">
        <f t="shared" si="4"/>
        <v>45338572</v>
      </c>
      <c r="F31" s="649">
        <f t="shared" si="4"/>
        <v>11909050</v>
      </c>
      <c r="G31" s="649">
        <f t="shared" si="4"/>
        <v>0</v>
      </c>
      <c r="H31" s="649">
        <f t="shared" si="4"/>
        <v>206323462</v>
      </c>
      <c r="I31" s="650">
        <f t="shared" si="4"/>
        <v>3461270293.2</v>
      </c>
      <c r="K31" s="399"/>
    </row>
    <row r="32" spans="1:9" ht="12">
      <c r="A32" s="400" t="s">
        <v>159</v>
      </c>
      <c r="B32" s="609">
        <v>0</v>
      </c>
      <c r="C32" s="609">
        <f>SUM(D32:I32)</f>
        <v>0</v>
      </c>
      <c r="D32" s="615"/>
      <c r="E32" s="616"/>
      <c r="F32" s="617"/>
      <c r="G32" s="617"/>
      <c r="H32" s="617"/>
      <c r="I32" s="618"/>
    </row>
    <row r="33" spans="1:9" ht="12">
      <c r="A33" s="391" t="s">
        <v>160</v>
      </c>
      <c r="B33" s="610">
        <v>0</v>
      </c>
      <c r="C33" s="610">
        <f aca="true" t="shared" si="5" ref="C33:C38">SUM(D33:I33)</f>
        <v>0</v>
      </c>
      <c r="D33" s="619"/>
      <c r="E33" s="620"/>
      <c r="F33" s="621"/>
      <c r="G33" s="621"/>
      <c r="H33" s="621"/>
      <c r="I33" s="623"/>
    </row>
    <row r="34" spans="1:9" ht="12">
      <c r="A34" s="395" t="s">
        <v>161</v>
      </c>
      <c r="B34" s="610">
        <v>3082384687</v>
      </c>
      <c r="C34" s="610">
        <f t="shared" si="5"/>
        <v>3050000000</v>
      </c>
      <c r="D34" s="1027"/>
      <c r="E34" s="620"/>
      <c r="F34" s="621"/>
      <c r="G34" s="621"/>
      <c r="H34" s="621"/>
      <c r="I34" s="623">
        <v>3050000000</v>
      </c>
    </row>
    <row r="35" spans="1:9" ht="12">
      <c r="A35" s="391" t="s">
        <v>39</v>
      </c>
      <c r="B35" s="611">
        <v>0</v>
      </c>
      <c r="C35" s="611">
        <f t="shared" si="5"/>
        <v>0</v>
      </c>
      <c r="D35" s="619"/>
      <c r="E35" s="620"/>
      <c r="F35" s="621"/>
      <c r="G35" s="621"/>
      <c r="H35" s="621"/>
      <c r="I35" s="623"/>
    </row>
    <row r="36" spans="1:9" ht="12">
      <c r="A36" s="391" t="s">
        <v>232</v>
      </c>
      <c r="B36" s="610">
        <v>0</v>
      </c>
      <c r="C36" s="610">
        <f t="shared" si="5"/>
        <v>0</v>
      </c>
      <c r="D36" s="619"/>
      <c r="E36" s="620"/>
      <c r="F36" s="621"/>
      <c r="G36" s="621"/>
      <c r="H36" s="621"/>
      <c r="I36" s="623"/>
    </row>
    <row r="37" spans="1:9" ht="12">
      <c r="A37" s="391" t="s">
        <v>162</v>
      </c>
      <c r="B37" s="610">
        <v>1128207814</v>
      </c>
      <c r="C37" s="610">
        <f t="shared" si="5"/>
        <v>1340666026</v>
      </c>
      <c r="D37" s="619">
        <f>b_k_ré!J146</f>
        <v>320825848</v>
      </c>
      <c r="E37" s="621">
        <f>b_k_ré!J147</f>
        <v>232267856</v>
      </c>
      <c r="F37" s="621">
        <f>b_k_ré!J149</f>
        <v>87124329</v>
      </c>
      <c r="G37" s="621">
        <f>b_k_ré!J150</f>
        <v>276705274</v>
      </c>
      <c r="H37" s="621">
        <f>b_k_ré!J148</f>
        <v>423742719</v>
      </c>
      <c r="I37" s="623"/>
    </row>
    <row r="38" spans="1:9" ht="12.75" thickBot="1">
      <c r="A38" s="392" t="s">
        <v>377</v>
      </c>
      <c r="B38" s="612">
        <v>0</v>
      </c>
      <c r="C38" s="612">
        <f t="shared" si="5"/>
        <v>0</v>
      </c>
      <c r="D38" s="651"/>
      <c r="E38" s="626"/>
      <c r="F38" s="652"/>
      <c r="G38" s="652"/>
      <c r="H38" s="652"/>
      <c r="I38" s="627"/>
    </row>
    <row r="39" spans="1:9" s="394" customFormat="1" ht="12.75" thickBot="1">
      <c r="A39" s="393" t="s">
        <v>163</v>
      </c>
      <c r="B39" s="605">
        <f>SUM(B32:B38)</f>
        <v>4210592501</v>
      </c>
      <c r="C39" s="605">
        <f>SUM(D39:I39)</f>
        <v>4390666026</v>
      </c>
      <c r="D39" s="653">
        <f aca="true" t="shared" si="6" ref="D39:I39">SUM(D32:D38)</f>
        <v>320825848</v>
      </c>
      <c r="E39" s="654">
        <f t="shared" si="6"/>
        <v>232267856</v>
      </c>
      <c r="F39" s="654">
        <f t="shared" si="6"/>
        <v>87124329</v>
      </c>
      <c r="G39" s="654">
        <f t="shared" si="6"/>
        <v>276705274</v>
      </c>
      <c r="H39" s="654">
        <f t="shared" si="6"/>
        <v>423742719</v>
      </c>
      <c r="I39" s="631">
        <f t="shared" si="6"/>
        <v>3050000000</v>
      </c>
    </row>
    <row r="40" spans="1:9" s="394" customFormat="1" ht="12.75" thickBot="1">
      <c r="A40" s="393" t="s">
        <v>164</v>
      </c>
      <c r="B40" s="605">
        <v>0</v>
      </c>
      <c r="C40" s="605">
        <f>SUM(D40:I40)</f>
        <v>0</v>
      </c>
      <c r="D40" s="653"/>
      <c r="E40" s="630"/>
      <c r="F40" s="654"/>
      <c r="G40" s="654"/>
      <c r="H40" s="654"/>
      <c r="I40" s="631"/>
    </row>
    <row r="41" spans="1:9" s="394" customFormat="1" ht="12.75" thickBot="1">
      <c r="A41" s="393" t="s">
        <v>40</v>
      </c>
      <c r="B41" s="605">
        <v>0</v>
      </c>
      <c r="C41" s="605">
        <f>SUM(D41:I41)</f>
        <v>0</v>
      </c>
      <c r="D41" s="655"/>
      <c r="E41" s="656"/>
      <c r="F41" s="629"/>
      <c r="G41" s="657"/>
      <c r="H41" s="658"/>
      <c r="I41" s="659"/>
    </row>
    <row r="42" spans="1:9" s="402" customFormat="1" ht="13.5" thickBot="1">
      <c r="A42" s="401" t="s">
        <v>83</v>
      </c>
      <c r="B42" s="613">
        <f>B39+B40+B41</f>
        <v>4210592501</v>
      </c>
      <c r="C42" s="613">
        <f aca="true" t="shared" si="7" ref="C42:I42">C39+C40+C41</f>
        <v>4390666026</v>
      </c>
      <c r="D42" s="660">
        <f t="shared" si="7"/>
        <v>320825848</v>
      </c>
      <c r="E42" s="661">
        <f>E39+E40+E41</f>
        <v>232267856</v>
      </c>
      <c r="F42" s="661">
        <f t="shared" si="7"/>
        <v>87124329</v>
      </c>
      <c r="G42" s="661">
        <f t="shared" si="7"/>
        <v>276705274</v>
      </c>
      <c r="H42" s="661">
        <f t="shared" si="7"/>
        <v>423742719</v>
      </c>
      <c r="I42" s="662">
        <f t="shared" si="7"/>
        <v>3050000000</v>
      </c>
    </row>
    <row r="43" spans="1:9" s="402" customFormat="1" ht="13.5" thickBot="1">
      <c r="A43" s="403" t="s">
        <v>92</v>
      </c>
      <c r="B43" s="614">
        <f>B42+B31</f>
        <v>6418130297</v>
      </c>
      <c r="C43" s="614">
        <f aca="true" t="shared" si="8" ref="C43:I43">C42+C31</f>
        <v>8127399412.2</v>
      </c>
      <c r="D43" s="663">
        <f t="shared" si="8"/>
        <v>332717857</v>
      </c>
      <c r="E43" s="664">
        <f>E42+E31</f>
        <v>277606428</v>
      </c>
      <c r="F43" s="664">
        <f t="shared" si="8"/>
        <v>99033379</v>
      </c>
      <c r="G43" s="664">
        <f t="shared" si="8"/>
        <v>276705274</v>
      </c>
      <c r="H43" s="664">
        <f t="shared" si="8"/>
        <v>630066181</v>
      </c>
      <c r="I43" s="665">
        <f t="shared" si="8"/>
        <v>6511270293.2</v>
      </c>
    </row>
    <row r="44" spans="2:9" s="404" customFormat="1" ht="12">
      <c r="B44" s="405"/>
      <c r="C44" s="405"/>
      <c r="D44" s="406"/>
      <c r="E44" s="406"/>
      <c r="F44" s="406"/>
      <c r="G44" s="406"/>
      <c r="H44" s="406"/>
      <c r="I44" s="406"/>
    </row>
    <row r="45" spans="2:9" ht="12">
      <c r="B45" s="407"/>
      <c r="C45" s="407">
        <f>C43-'kiad-int'!C33</f>
        <v>0.19999980926513672</v>
      </c>
      <c r="D45" s="407">
        <f>D43-'kiad-int'!D33</f>
        <v>0</v>
      </c>
      <c r="E45" s="407">
        <f>E43-'kiad-int'!E33</f>
        <v>0</v>
      </c>
      <c r="F45" s="407">
        <f>F43-'kiad-int'!F33</f>
        <v>0</v>
      </c>
      <c r="G45" s="407">
        <f>G43-'kiad-int'!G33</f>
        <v>0</v>
      </c>
      <c r="H45" s="407">
        <f>H43-'kiad-int'!H33</f>
        <v>0</v>
      </c>
      <c r="I45" s="407">
        <f>I43-'kiad-int'!I33</f>
        <v>0.19999980926513672</v>
      </c>
    </row>
    <row r="46" ht="12">
      <c r="I46" s="407"/>
    </row>
    <row r="47" ht="12">
      <c r="I47" s="407"/>
    </row>
  </sheetData>
  <sheetProtection/>
  <mergeCells count="1">
    <mergeCell ref="A3:I3"/>
  </mergeCells>
  <printOptions horizontalCentered="1"/>
  <pageMargins left="0.17" right="0.16" top="0.5511811023622047" bottom="0" header="0.5118110236220472" footer="0.39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5"/>
  <sheetViews>
    <sheetView tabSelected="1" view="pageBreakPreview" zoomScale="60" zoomScalePageLayoutView="0" workbookViewId="0" topLeftCell="A1">
      <selection activeCell="I83" sqref="I83"/>
    </sheetView>
  </sheetViews>
  <sheetFormatPr defaultColWidth="9.00390625" defaultRowHeight="12.75"/>
  <cols>
    <col min="1" max="1" width="11.625" style="0" customWidth="1"/>
    <col min="2" max="2" width="28.125" style="489" customWidth="1"/>
    <col min="3" max="3" width="10.625" style="0" customWidth="1"/>
    <col min="4" max="4" width="11.375" style="0" hidden="1" customWidth="1"/>
    <col min="5" max="5" width="10.125" style="0" customWidth="1"/>
    <col min="6" max="6" width="10.625" style="0" hidden="1" customWidth="1"/>
    <col min="7" max="7" width="8.75390625" style="0" customWidth="1"/>
    <col min="8" max="8" width="9.375" style="0" hidden="1" customWidth="1"/>
    <col min="9" max="9" width="9.375" style="0" bestFit="1" customWidth="1"/>
    <col min="10" max="10" width="10.125" style="0" hidden="1" customWidth="1"/>
    <col min="11" max="11" width="9.00390625" style="0" customWidth="1"/>
    <col min="12" max="12" width="8.375" style="0" hidden="1" customWidth="1"/>
    <col min="13" max="13" width="8.75390625" style="0" customWidth="1"/>
    <col min="14" max="14" width="8.375" style="0" hidden="1" customWidth="1"/>
    <col min="15" max="15" width="10.375" style="0" bestFit="1" customWidth="1"/>
    <col min="16" max="16" width="10.625" style="0" hidden="1" customWidth="1"/>
    <col min="17" max="17" width="9.00390625" style="0" customWidth="1"/>
    <col min="18" max="18" width="8.375" style="0" hidden="1" customWidth="1"/>
    <col min="19" max="19" width="9.25390625" style="0" customWidth="1"/>
    <col min="20" max="20" width="9.375" style="0" hidden="1" customWidth="1"/>
    <col min="21" max="21" width="10.25390625" style="0" customWidth="1"/>
    <col min="22" max="22" width="10.625" style="0" hidden="1" customWidth="1"/>
    <col min="23" max="23" width="10.625" style="0" customWidth="1"/>
    <col min="24" max="24" width="10.625" style="0" hidden="1" customWidth="1"/>
    <col min="25" max="25" width="9.375" style="0" customWidth="1"/>
    <col min="26" max="26" width="10.625" style="0" hidden="1" customWidth="1"/>
    <col min="27" max="33" width="9.125" style="0" customWidth="1"/>
  </cols>
  <sheetData>
    <row r="1" spans="3:8" ht="12.75">
      <c r="C1" s="240" t="s">
        <v>447</v>
      </c>
      <c r="D1" s="415" t="str">
        <f>'bev-int'!B1</f>
        <v>melléklet a …/2024. (.  .) önkormányzati rendelethez</v>
      </c>
      <c r="E1" s="415" t="str">
        <f>'bev-int'!B1</f>
        <v>melléklet a …/2024. (.  .) önkormányzati rendelethez</v>
      </c>
      <c r="F1" s="415"/>
      <c r="G1" s="415"/>
      <c r="H1" s="415"/>
    </row>
    <row r="2" ht="12.75" hidden="1"/>
    <row r="4" spans="1:26" ht="12.75">
      <c r="A4" s="1167" t="s">
        <v>724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</row>
    <row r="5" spans="1:16" ht="13.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26" ht="15.75" customHeight="1">
      <c r="A6" s="1168" t="s">
        <v>57</v>
      </c>
      <c r="B6" s="1169"/>
      <c r="C6" s="1180" t="s">
        <v>249</v>
      </c>
      <c r="D6" s="1169"/>
      <c r="E6" s="1176" t="s">
        <v>106</v>
      </c>
      <c r="F6" s="1177"/>
      <c r="G6" s="1177"/>
      <c r="H6" s="1177"/>
      <c r="I6" s="1177"/>
      <c r="J6" s="1177"/>
      <c r="K6" s="1177"/>
      <c r="L6" s="1177"/>
      <c r="M6" s="1177"/>
      <c r="N6" s="1179"/>
      <c r="O6" s="1176" t="s">
        <v>150</v>
      </c>
      <c r="P6" s="1177"/>
      <c r="Q6" s="1177"/>
      <c r="R6" s="1177"/>
      <c r="S6" s="1177"/>
      <c r="T6" s="1179"/>
      <c r="U6" s="1176" t="s">
        <v>83</v>
      </c>
      <c r="V6" s="1177"/>
      <c r="W6" s="1177"/>
      <c r="X6" s="1177"/>
      <c r="Y6" s="1177"/>
      <c r="Z6" s="1178"/>
    </row>
    <row r="7" spans="1:26" ht="13.5" customHeight="1">
      <c r="A7" s="1170"/>
      <c r="B7" s="1171"/>
      <c r="C7" s="1181"/>
      <c r="D7" s="1171"/>
      <c r="E7" s="1159" t="str">
        <f>'bev-int'!A15</f>
        <v>Működési célú támogatások ÁH belülről</v>
      </c>
      <c r="F7" s="1160"/>
      <c r="G7" s="1159" t="str">
        <f>'bev-int'!A26</f>
        <v>Közhatalmi bevételek</v>
      </c>
      <c r="H7" s="1160"/>
      <c r="I7" s="1159" t="str">
        <f>'bev-int'!A27</f>
        <v>Működési bevételek</v>
      </c>
      <c r="J7" s="1160"/>
      <c r="K7" s="1159" t="str">
        <f>'bev-int'!A29</f>
        <v>Működési célú átvett pénzeszközök</v>
      </c>
      <c r="L7" s="1160"/>
      <c r="M7" s="1159" t="s">
        <v>256</v>
      </c>
      <c r="N7" s="1160"/>
      <c r="O7" s="1159" t="str">
        <f>'bev-int'!A21</f>
        <v>Felhalmozási célú támogatások ÁH belülről</v>
      </c>
      <c r="P7" s="1160"/>
      <c r="Q7" s="1159" t="str">
        <f>'bev-int'!A28</f>
        <v>Felhalmozási bevételek</v>
      </c>
      <c r="R7" s="1160"/>
      <c r="S7" s="1159" t="str">
        <f>'bev-int'!A30</f>
        <v>Felhalmozási célú átvett pénzeszközök</v>
      </c>
      <c r="T7" s="1160"/>
      <c r="U7" s="1163" t="str">
        <f>'bev-int'!A34</f>
        <v>Maradvány igénybevétele</v>
      </c>
      <c r="V7" s="1164"/>
      <c r="W7" s="1163" t="s">
        <v>532</v>
      </c>
      <c r="X7" s="1164"/>
      <c r="Y7" s="1159" t="s">
        <v>487</v>
      </c>
      <c r="Z7" s="1174"/>
    </row>
    <row r="8" spans="1:26" ht="23.25" customHeight="1" thickBot="1">
      <c r="A8" s="1170"/>
      <c r="B8" s="1171"/>
      <c r="C8" s="1182"/>
      <c r="D8" s="1183"/>
      <c r="E8" s="1161"/>
      <c r="F8" s="1162"/>
      <c r="G8" s="1161"/>
      <c r="H8" s="1162"/>
      <c r="I8" s="1161"/>
      <c r="J8" s="1162"/>
      <c r="K8" s="1161"/>
      <c r="L8" s="1162"/>
      <c r="M8" s="1161"/>
      <c r="N8" s="1162"/>
      <c r="O8" s="1161"/>
      <c r="P8" s="1162"/>
      <c r="Q8" s="1161"/>
      <c r="R8" s="1162"/>
      <c r="S8" s="1161"/>
      <c r="T8" s="1162"/>
      <c r="U8" s="1165"/>
      <c r="V8" s="1166"/>
      <c r="W8" s="1165"/>
      <c r="X8" s="1166"/>
      <c r="Y8" s="1161"/>
      <c r="Z8" s="1175"/>
    </row>
    <row r="9" spans="1:26" ht="18.75" customHeight="1" hidden="1" thickBot="1">
      <c r="A9" s="1172"/>
      <c r="B9" s="1173"/>
      <c r="C9" s="267" t="s">
        <v>455</v>
      </c>
      <c r="D9" s="265" t="s">
        <v>456</v>
      </c>
      <c r="E9" s="267" t="s">
        <v>455</v>
      </c>
      <c r="F9" s="265" t="s">
        <v>456</v>
      </c>
      <c r="G9" s="267" t="s">
        <v>455</v>
      </c>
      <c r="H9" s="265" t="s">
        <v>456</v>
      </c>
      <c r="I9" s="267" t="s">
        <v>455</v>
      </c>
      <c r="J9" s="265" t="s">
        <v>456</v>
      </c>
      <c r="K9" s="267" t="s">
        <v>455</v>
      </c>
      <c r="L9" s="265" t="s">
        <v>456</v>
      </c>
      <c r="M9" s="267" t="s">
        <v>455</v>
      </c>
      <c r="N9" s="265" t="s">
        <v>456</v>
      </c>
      <c r="O9" s="267" t="s">
        <v>455</v>
      </c>
      <c r="P9" s="265" t="s">
        <v>456</v>
      </c>
      <c r="Q9" s="267" t="s">
        <v>455</v>
      </c>
      <c r="R9" s="265" t="s">
        <v>456</v>
      </c>
      <c r="S9" s="267" t="s">
        <v>455</v>
      </c>
      <c r="T9" s="265" t="s">
        <v>456</v>
      </c>
      <c r="U9" s="267" t="s">
        <v>455</v>
      </c>
      <c r="V9" s="265" t="s">
        <v>456</v>
      </c>
      <c r="W9" s="267" t="s">
        <v>455</v>
      </c>
      <c r="X9" s="265" t="s">
        <v>456</v>
      </c>
      <c r="Y9" s="267" t="s">
        <v>455</v>
      </c>
      <c r="Z9" s="266" t="s">
        <v>456</v>
      </c>
    </row>
    <row r="10" spans="1:26" ht="12.75">
      <c r="A10" s="1151"/>
      <c r="B10" s="1152"/>
      <c r="C10" s="161"/>
      <c r="D10" s="1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162"/>
      <c r="V10" s="162"/>
      <c r="W10" s="162"/>
      <c r="X10" s="162"/>
      <c r="Y10" s="270"/>
      <c r="Z10" s="268"/>
    </row>
    <row r="11" spans="1:26" s="74" customFormat="1" ht="15" customHeight="1" hidden="1">
      <c r="A11" s="109" t="s">
        <v>262</v>
      </c>
      <c r="B11" s="108" t="s">
        <v>261</v>
      </c>
      <c r="C11" s="164">
        <f>E11+G11+I11+K11+M11+O11+Q11+S11+U11+Y11+W11</f>
        <v>0</v>
      </c>
      <c r="D11" s="164">
        <f>F11+H11+J11+L11+N11+P11+R11+T11+V11+Z11+X11</f>
        <v>0</v>
      </c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165"/>
      <c r="V11" s="165"/>
      <c r="W11" s="165"/>
      <c r="X11" s="165"/>
      <c r="Y11" s="271"/>
      <c r="Z11" s="269"/>
    </row>
    <row r="12" spans="1:26" s="74" customFormat="1" ht="15" customHeight="1" hidden="1">
      <c r="A12" s="109" t="s">
        <v>394</v>
      </c>
      <c r="B12" s="108" t="s">
        <v>539</v>
      </c>
      <c r="C12" s="164">
        <f aca="true" t="shared" si="0" ref="C12:C58">E12+G12+I12+K12+M12+O12+Q12+S12+U12+Y12+W12</f>
        <v>0</v>
      </c>
      <c r="D12" s="164">
        <f aca="true" t="shared" si="1" ref="D12:D58">F12+H12+J12+L12+N12+P12+R12+T12+V12+Z12+X12</f>
        <v>0</v>
      </c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165"/>
      <c r="V12" s="165"/>
      <c r="W12" s="165"/>
      <c r="X12" s="165"/>
      <c r="Y12" s="271"/>
      <c r="Z12" s="269"/>
    </row>
    <row r="13" spans="1:26" s="74" customFormat="1" ht="15" customHeight="1">
      <c r="A13" s="109" t="s">
        <v>262</v>
      </c>
      <c r="B13" s="108" t="s">
        <v>529</v>
      </c>
      <c r="C13" s="776">
        <f t="shared" si="0"/>
        <v>8460000</v>
      </c>
      <c r="D13" s="776">
        <f t="shared" si="1"/>
        <v>8460000</v>
      </c>
      <c r="E13" s="777"/>
      <c r="F13" s="777"/>
      <c r="G13" s="777"/>
      <c r="H13" s="777"/>
      <c r="I13" s="777">
        <v>8460000</v>
      </c>
      <c r="J13" s="777">
        <v>8460000</v>
      </c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8"/>
      <c r="V13" s="778"/>
      <c r="W13" s="778"/>
      <c r="X13" s="778"/>
      <c r="Y13" s="779"/>
      <c r="Z13" s="780"/>
    </row>
    <row r="14" spans="1:26" s="74" customFormat="1" ht="15" customHeight="1">
      <c r="A14" s="109" t="s">
        <v>262</v>
      </c>
      <c r="B14" s="108" t="s">
        <v>531</v>
      </c>
      <c r="C14" s="776">
        <f t="shared" si="0"/>
        <v>27649384</v>
      </c>
      <c r="D14" s="776">
        <f t="shared" si="1"/>
        <v>27649384</v>
      </c>
      <c r="E14" s="777"/>
      <c r="F14" s="777"/>
      <c r="G14" s="777"/>
      <c r="H14" s="777"/>
      <c r="I14" s="777">
        <v>27649384</v>
      </c>
      <c r="J14" s="777">
        <v>27649384</v>
      </c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8"/>
      <c r="V14" s="778"/>
      <c r="W14" s="778"/>
      <c r="X14" s="778"/>
      <c r="Y14" s="779"/>
      <c r="Z14" s="780"/>
    </row>
    <row r="15" spans="1:26" s="74" customFormat="1" ht="15" customHeight="1" hidden="1">
      <c r="A15" s="109" t="s">
        <v>262</v>
      </c>
      <c r="B15" s="108" t="s">
        <v>582</v>
      </c>
      <c r="C15" s="776">
        <f t="shared" si="0"/>
        <v>0</v>
      </c>
      <c r="D15" s="776">
        <f t="shared" si="1"/>
        <v>0</v>
      </c>
      <c r="E15" s="777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8"/>
      <c r="V15" s="778"/>
      <c r="W15" s="778"/>
      <c r="X15" s="778"/>
      <c r="Y15" s="779"/>
      <c r="Z15" s="780"/>
    </row>
    <row r="16" spans="1:26" s="74" customFormat="1" ht="15" customHeight="1">
      <c r="A16" s="109" t="s">
        <v>262</v>
      </c>
      <c r="B16" s="108" t="s">
        <v>537</v>
      </c>
      <c r="C16" s="776">
        <f t="shared" si="0"/>
        <v>1213172851</v>
      </c>
      <c r="D16" s="776">
        <f t="shared" si="1"/>
        <v>1213172851</v>
      </c>
      <c r="E16" s="777">
        <v>1213172851</v>
      </c>
      <c r="F16" s="777">
        <v>1213172851</v>
      </c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777"/>
      <c r="R16" s="777"/>
      <c r="S16" s="777"/>
      <c r="T16" s="777"/>
      <c r="U16" s="778"/>
      <c r="V16" s="778"/>
      <c r="W16" s="778"/>
      <c r="X16" s="778"/>
      <c r="Y16" s="779"/>
      <c r="Z16" s="780"/>
    </row>
    <row r="17" spans="1:26" s="74" customFormat="1" ht="15" customHeight="1">
      <c r="A17" s="109" t="s">
        <v>262</v>
      </c>
      <c r="B17" s="490" t="s">
        <v>796</v>
      </c>
      <c r="C17" s="776">
        <f t="shared" si="0"/>
        <v>3050000000</v>
      </c>
      <c r="D17" s="776">
        <f t="shared" si="1"/>
        <v>3050000000</v>
      </c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8">
        <v>3050000000</v>
      </c>
      <c r="V17" s="778">
        <v>3050000000</v>
      </c>
      <c r="W17" s="778"/>
      <c r="X17" s="778"/>
      <c r="Y17" s="779"/>
      <c r="Z17" s="780"/>
    </row>
    <row r="18" spans="1:26" s="74" customFormat="1" ht="15" customHeight="1" hidden="1">
      <c r="A18" s="109" t="s">
        <v>262</v>
      </c>
      <c r="B18" s="528" t="s">
        <v>656</v>
      </c>
      <c r="C18" s="776">
        <f t="shared" si="0"/>
        <v>0</v>
      </c>
      <c r="D18" s="776">
        <f t="shared" si="1"/>
        <v>0</v>
      </c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8"/>
      <c r="V18" s="778"/>
      <c r="W18" s="778"/>
      <c r="X18" s="778"/>
      <c r="Y18" s="779"/>
      <c r="Z18" s="780"/>
    </row>
    <row r="19" spans="1:26" s="74" customFormat="1" ht="15" customHeight="1">
      <c r="A19" s="417" t="s">
        <v>262</v>
      </c>
      <c r="B19" s="108" t="s">
        <v>525</v>
      </c>
      <c r="C19" s="776">
        <f t="shared" si="0"/>
        <v>2064765</v>
      </c>
      <c r="D19" s="776">
        <f t="shared" si="1"/>
        <v>2064765</v>
      </c>
      <c r="E19" s="777">
        <v>2064765</v>
      </c>
      <c r="F19" s="777">
        <v>2064765</v>
      </c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8"/>
      <c r="V19" s="778"/>
      <c r="W19" s="778"/>
      <c r="X19" s="778"/>
      <c r="Y19" s="779"/>
      <c r="Z19" s="780"/>
    </row>
    <row r="20" spans="1:26" s="74" customFormat="1" ht="15" customHeight="1" hidden="1">
      <c r="A20" s="109" t="s">
        <v>262</v>
      </c>
      <c r="B20" s="108" t="s">
        <v>526</v>
      </c>
      <c r="C20" s="776">
        <f t="shared" si="0"/>
        <v>0</v>
      </c>
      <c r="D20" s="776">
        <f t="shared" si="1"/>
        <v>0</v>
      </c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8"/>
      <c r="V20" s="778"/>
      <c r="W20" s="778"/>
      <c r="X20" s="778"/>
      <c r="Y20" s="779"/>
      <c r="Z20" s="780"/>
    </row>
    <row r="21" spans="1:26" s="74" customFormat="1" ht="15" customHeight="1" hidden="1">
      <c r="A21" s="109" t="s">
        <v>262</v>
      </c>
      <c r="B21" s="108" t="s">
        <v>657</v>
      </c>
      <c r="C21" s="776">
        <f t="shared" si="0"/>
        <v>0</v>
      </c>
      <c r="D21" s="776">
        <f t="shared" si="1"/>
        <v>0</v>
      </c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8"/>
      <c r="V21" s="778"/>
      <c r="W21" s="778"/>
      <c r="X21" s="778"/>
      <c r="Y21" s="779"/>
      <c r="Z21" s="780"/>
    </row>
    <row r="22" spans="1:26" s="74" customFormat="1" ht="15" customHeight="1">
      <c r="A22" s="109" t="s">
        <v>262</v>
      </c>
      <c r="B22" s="108" t="s">
        <v>269</v>
      </c>
      <c r="C22" s="776">
        <f t="shared" si="0"/>
        <v>37894571</v>
      </c>
      <c r="D22" s="776">
        <f t="shared" si="1"/>
        <v>37894571</v>
      </c>
      <c r="E22" s="777"/>
      <c r="F22" s="777"/>
      <c r="G22" s="777"/>
      <c r="H22" s="777"/>
      <c r="I22" s="777">
        <v>37894571</v>
      </c>
      <c r="J22" s="777">
        <v>37894571</v>
      </c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8"/>
      <c r="V22" s="778"/>
      <c r="W22" s="778"/>
      <c r="X22" s="778"/>
      <c r="Y22" s="779"/>
      <c r="Z22" s="780"/>
    </row>
    <row r="23" spans="1:26" s="74" customFormat="1" ht="15" customHeight="1" hidden="1">
      <c r="A23" s="109" t="s">
        <v>262</v>
      </c>
      <c r="B23" s="108"/>
      <c r="C23" s="776">
        <f t="shared" si="0"/>
        <v>0</v>
      </c>
      <c r="D23" s="776">
        <f t="shared" si="1"/>
        <v>0</v>
      </c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8"/>
      <c r="V23" s="778"/>
      <c r="W23" s="778"/>
      <c r="X23" s="778"/>
      <c r="Y23" s="779"/>
      <c r="Z23" s="780"/>
    </row>
    <row r="24" spans="1:26" s="74" customFormat="1" ht="15" customHeight="1" hidden="1">
      <c r="A24" s="109" t="s">
        <v>262</v>
      </c>
      <c r="B24" s="108"/>
      <c r="C24" s="776">
        <v>0</v>
      </c>
      <c r="D24" s="776">
        <f t="shared" si="1"/>
        <v>0</v>
      </c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8"/>
      <c r="V24" s="778"/>
      <c r="W24" s="778"/>
      <c r="X24" s="778"/>
      <c r="Y24" s="779"/>
      <c r="Z24" s="780"/>
    </row>
    <row r="25" spans="1:26" s="74" customFormat="1" ht="15" customHeight="1" hidden="1">
      <c r="A25" s="421" t="s">
        <v>262</v>
      </c>
      <c r="B25" s="422" t="s">
        <v>9</v>
      </c>
      <c r="C25" s="776">
        <v>0</v>
      </c>
      <c r="D25" s="776">
        <f>F25+H25+J25+L25+N25+P25+R25+T25+V25+Z25+X25</f>
        <v>0</v>
      </c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8"/>
      <c r="V25" s="778"/>
      <c r="W25" s="778"/>
      <c r="X25" s="778"/>
      <c r="Y25" s="779"/>
      <c r="Z25" s="780"/>
    </row>
    <row r="26" spans="1:26" s="74" customFormat="1" ht="15" customHeight="1">
      <c r="A26" s="109" t="s">
        <v>262</v>
      </c>
      <c r="B26" s="108" t="s">
        <v>293</v>
      </c>
      <c r="C26" s="776">
        <f t="shared" si="0"/>
        <v>152400</v>
      </c>
      <c r="D26" s="776">
        <f t="shared" si="1"/>
        <v>152400</v>
      </c>
      <c r="E26" s="777"/>
      <c r="F26" s="777"/>
      <c r="G26" s="777"/>
      <c r="H26" s="777"/>
      <c r="I26" s="777">
        <v>152400</v>
      </c>
      <c r="J26" s="777">
        <v>152400</v>
      </c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8"/>
      <c r="V26" s="778"/>
      <c r="W26" s="778"/>
      <c r="X26" s="778"/>
      <c r="Y26" s="779"/>
      <c r="Z26" s="780"/>
    </row>
    <row r="27" spans="1:26" s="74" customFormat="1" ht="15" customHeight="1">
      <c r="A27" s="109" t="s">
        <v>262</v>
      </c>
      <c r="B27" s="108" t="s">
        <v>294</v>
      </c>
      <c r="C27" s="776">
        <f t="shared" si="0"/>
        <v>4041786</v>
      </c>
      <c r="D27" s="776">
        <f t="shared" si="1"/>
        <v>4041786</v>
      </c>
      <c r="E27" s="777"/>
      <c r="F27" s="777"/>
      <c r="G27" s="777"/>
      <c r="H27" s="777"/>
      <c r="I27" s="777">
        <v>4041786</v>
      </c>
      <c r="J27" s="777">
        <v>4041786</v>
      </c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8"/>
      <c r="V27" s="778"/>
      <c r="W27" s="778"/>
      <c r="X27" s="778"/>
      <c r="Y27" s="779"/>
      <c r="Z27" s="780"/>
    </row>
    <row r="28" spans="1:26" s="74" customFormat="1" ht="15" customHeight="1" hidden="1">
      <c r="A28" s="109" t="s">
        <v>262</v>
      </c>
      <c r="B28" s="108" t="s">
        <v>300</v>
      </c>
      <c r="C28" s="776">
        <f t="shared" si="0"/>
        <v>0</v>
      </c>
      <c r="D28" s="776">
        <f t="shared" si="1"/>
        <v>0</v>
      </c>
      <c r="E28" s="777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8"/>
      <c r="V28" s="778"/>
      <c r="W28" s="778"/>
      <c r="X28" s="778"/>
      <c r="Y28" s="779"/>
      <c r="Z28" s="780"/>
    </row>
    <row r="29" spans="1:26" s="74" customFormat="1" ht="15" customHeight="1">
      <c r="A29" s="109" t="s">
        <v>262</v>
      </c>
      <c r="B29" s="108" t="s">
        <v>512</v>
      </c>
      <c r="C29" s="776">
        <f t="shared" si="0"/>
        <v>1641973</v>
      </c>
      <c r="D29" s="776">
        <f t="shared" si="1"/>
        <v>1641973</v>
      </c>
      <c r="E29" s="777"/>
      <c r="F29" s="777"/>
      <c r="G29" s="777"/>
      <c r="H29" s="777"/>
      <c r="I29" s="777">
        <v>1641973</v>
      </c>
      <c r="J29" s="777">
        <v>1641973</v>
      </c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8"/>
      <c r="V29" s="778"/>
      <c r="W29" s="778"/>
      <c r="X29" s="778"/>
      <c r="Y29" s="779"/>
      <c r="Z29" s="780"/>
    </row>
    <row r="30" spans="1:26" s="74" customFormat="1" ht="15" customHeight="1">
      <c r="A30" s="109" t="s">
        <v>262</v>
      </c>
      <c r="B30" s="108" t="s">
        <v>795</v>
      </c>
      <c r="C30" s="776">
        <f t="shared" si="0"/>
        <v>2020411</v>
      </c>
      <c r="D30" s="776">
        <f t="shared" si="1"/>
        <v>2020411</v>
      </c>
      <c r="E30" s="777"/>
      <c r="F30" s="777"/>
      <c r="G30" s="777"/>
      <c r="H30" s="777"/>
      <c r="I30" s="777">
        <v>2020411</v>
      </c>
      <c r="J30" s="777">
        <v>2020411</v>
      </c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8"/>
      <c r="V30" s="778"/>
      <c r="W30" s="778"/>
      <c r="X30" s="778"/>
      <c r="Y30" s="779"/>
      <c r="Z30" s="780"/>
    </row>
    <row r="31" spans="1:26" s="74" customFormat="1" ht="15" customHeight="1">
      <c r="A31" s="109" t="s">
        <v>262</v>
      </c>
      <c r="B31" s="108" t="s">
        <v>302</v>
      </c>
      <c r="C31" s="776">
        <f t="shared" si="0"/>
        <v>481200</v>
      </c>
      <c r="D31" s="776">
        <f t="shared" si="1"/>
        <v>481200</v>
      </c>
      <c r="E31" s="777">
        <v>481200</v>
      </c>
      <c r="F31" s="777">
        <v>481200</v>
      </c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8"/>
      <c r="V31" s="778"/>
      <c r="W31" s="778"/>
      <c r="X31" s="778"/>
      <c r="Y31" s="779"/>
      <c r="Z31" s="780"/>
    </row>
    <row r="32" spans="1:26" s="74" customFormat="1" ht="31.5" customHeight="1">
      <c r="A32" s="417" t="s">
        <v>262</v>
      </c>
      <c r="B32" s="487" t="s">
        <v>528</v>
      </c>
      <c r="C32" s="776">
        <f t="shared" si="0"/>
        <v>5308600</v>
      </c>
      <c r="D32" s="776">
        <f t="shared" si="1"/>
        <v>5308600</v>
      </c>
      <c r="E32" s="777"/>
      <c r="F32" s="777"/>
      <c r="G32" s="777"/>
      <c r="H32" s="777"/>
      <c r="I32" s="777">
        <v>5308600</v>
      </c>
      <c r="J32" s="777">
        <v>5308600</v>
      </c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8"/>
      <c r="V32" s="778"/>
      <c r="W32" s="778"/>
      <c r="X32" s="778"/>
      <c r="Y32" s="779"/>
      <c r="Z32" s="780"/>
    </row>
    <row r="33" spans="1:26" s="74" customFormat="1" ht="15" customHeight="1" hidden="1">
      <c r="A33" s="109" t="s">
        <v>262</v>
      </c>
      <c r="B33" s="108" t="s">
        <v>523</v>
      </c>
      <c r="C33" s="776">
        <f t="shared" si="0"/>
        <v>0</v>
      </c>
      <c r="D33" s="776">
        <f t="shared" si="1"/>
        <v>0</v>
      </c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8"/>
      <c r="V33" s="778"/>
      <c r="W33" s="778"/>
      <c r="X33" s="778"/>
      <c r="Y33" s="779"/>
      <c r="Z33" s="780"/>
    </row>
    <row r="34" spans="1:26" s="74" customFormat="1" ht="15" customHeight="1">
      <c r="A34" s="109" t="s">
        <v>262</v>
      </c>
      <c r="B34" s="108" t="s">
        <v>524</v>
      </c>
      <c r="C34" s="776">
        <f t="shared" si="0"/>
        <v>3548000</v>
      </c>
      <c r="D34" s="776">
        <f t="shared" si="1"/>
        <v>3548000</v>
      </c>
      <c r="E34" s="777"/>
      <c r="F34" s="777"/>
      <c r="G34" s="777"/>
      <c r="H34" s="777"/>
      <c r="I34" s="777">
        <v>3548000</v>
      </c>
      <c r="J34" s="777">
        <v>3548000</v>
      </c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8"/>
      <c r="V34" s="778"/>
      <c r="W34" s="778"/>
      <c r="X34" s="778"/>
      <c r="Y34" s="779"/>
      <c r="Z34" s="780"/>
    </row>
    <row r="35" spans="1:26" s="74" customFormat="1" ht="15" customHeight="1" hidden="1">
      <c r="A35" s="109" t="s">
        <v>394</v>
      </c>
      <c r="B35" s="108" t="s">
        <v>527</v>
      </c>
      <c r="C35" s="776">
        <f t="shared" si="0"/>
        <v>0</v>
      </c>
      <c r="D35" s="776">
        <f t="shared" si="1"/>
        <v>0</v>
      </c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8"/>
      <c r="V35" s="778"/>
      <c r="W35" s="778"/>
      <c r="X35" s="778"/>
      <c r="Y35" s="779"/>
      <c r="Z35" s="780"/>
    </row>
    <row r="36" spans="1:26" s="74" customFormat="1" ht="15" customHeight="1">
      <c r="A36" s="417" t="s">
        <v>262</v>
      </c>
      <c r="B36" s="108" t="s">
        <v>640</v>
      </c>
      <c r="C36" s="776">
        <f t="shared" si="0"/>
        <v>26993044</v>
      </c>
      <c r="D36" s="776">
        <f t="shared" si="1"/>
        <v>26993044</v>
      </c>
      <c r="E36" s="777">
        <v>26993044</v>
      </c>
      <c r="F36" s="777">
        <v>26993044</v>
      </c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8"/>
      <c r="V36" s="778"/>
      <c r="W36" s="778"/>
      <c r="X36" s="778"/>
      <c r="Y36" s="779"/>
      <c r="Z36" s="780"/>
    </row>
    <row r="37" spans="1:26" s="74" customFormat="1" ht="15" customHeight="1" hidden="1">
      <c r="A37" s="417" t="s">
        <v>262</v>
      </c>
      <c r="B37" s="108"/>
      <c r="C37" s="776">
        <f t="shared" si="0"/>
        <v>0</v>
      </c>
      <c r="D37" s="776">
        <f t="shared" si="1"/>
        <v>0</v>
      </c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8"/>
      <c r="V37" s="778"/>
      <c r="W37" s="778"/>
      <c r="X37" s="778"/>
      <c r="Y37" s="779"/>
      <c r="Z37" s="780"/>
    </row>
    <row r="38" spans="1:26" s="74" customFormat="1" ht="15" customHeight="1" hidden="1">
      <c r="A38" s="417" t="s">
        <v>262</v>
      </c>
      <c r="B38" s="419"/>
      <c r="C38" s="880">
        <f t="shared" si="0"/>
        <v>0</v>
      </c>
      <c r="D38" s="776">
        <f t="shared" si="1"/>
        <v>0</v>
      </c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8"/>
      <c r="V38" s="778"/>
      <c r="W38" s="778"/>
      <c r="X38" s="778"/>
      <c r="Y38" s="779"/>
      <c r="Z38" s="780"/>
    </row>
    <row r="39" spans="1:26" s="74" customFormat="1" ht="15" customHeight="1" hidden="1">
      <c r="A39" s="417" t="s">
        <v>262</v>
      </c>
      <c r="B39" s="419"/>
      <c r="C39" s="880">
        <f t="shared" si="0"/>
        <v>0</v>
      </c>
      <c r="D39" s="776">
        <f t="shared" si="1"/>
        <v>0</v>
      </c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8"/>
      <c r="V39" s="778"/>
      <c r="W39" s="778"/>
      <c r="X39" s="778"/>
      <c r="Y39" s="779"/>
      <c r="Z39" s="780"/>
    </row>
    <row r="40" spans="1:26" s="74" customFormat="1" ht="15" customHeight="1" hidden="1">
      <c r="A40" s="417" t="s">
        <v>262</v>
      </c>
      <c r="B40" s="419"/>
      <c r="C40" s="880">
        <f t="shared" si="0"/>
        <v>0</v>
      </c>
      <c r="D40" s="776">
        <f t="shared" si="1"/>
        <v>0</v>
      </c>
      <c r="E40" s="777"/>
      <c r="F40" s="777"/>
      <c r="G40" s="777"/>
      <c r="H40" s="777"/>
      <c r="I40" s="777"/>
      <c r="J40" s="777"/>
      <c r="K40" s="777"/>
      <c r="L40" s="777"/>
      <c r="M40" s="777"/>
      <c r="N40" s="777"/>
      <c r="O40" s="777"/>
      <c r="P40" s="777"/>
      <c r="Q40" s="777"/>
      <c r="R40" s="777"/>
      <c r="S40" s="777"/>
      <c r="T40" s="777"/>
      <c r="U40" s="778"/>
      <c r="V40" s="778"/>
      <c r="W40" s="778"/>
      <c r="X40" s="778"/>
      <c r="Y40" s="779"/>
      <c r="Z40" s="780"/>
    </row>
    <row r="41" spans="1:26" s="74" customFormat="1" ht="15" customHeight="1" hidden="1">
      <c r="A41" s="417" t="s">
        <v>262</v>
      </c>
      <c r="B41" s="419"/>
      <c r="C41" s="880">
        <f t="shared" si="0"/>
        <v>0</v>
      </c>
      <c r="D41" s="776">
        <f t="shared" si="1"/>
        <v>0</v>
      </c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8"/>
      <c r="V41" s="778"/>
      <c r="W41" s="778"/>
      <c r="X41" s="778"/>
      <c r="Y41" s="779"/>
      <c r="Z41" s="780"/>
    </row>
    <row r="42" spans="1:26" s="74" customFormat="1" ht="15" customHeight="1" hidden="1">
      <c r="A42" s="417" t="s">
        <v>262</v>
      </c>
      <c r="B42" s="419"/>
      <c r="C42" s="880">
        <f t="shared" si="0"/>
        <v>0</v>
      </c>
      <c r="D42" s="776">
        <f t="shared" si="1"/>
        <v>0</v>
      </c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8"/>
      <c r="V42" s="778"/>
      <c r="W42" s="778"/>
      <c r="X42" s="778"/>
      <c r="Y42" s="779"/>
      <c r="Z42" s="780"/>
    </row>
    <row r="43" spans="1:26" s="74" customFormat="1" ht="15" customHeight="1">
      <c r="A43" s="417" t="s">
        <v>262</v>
      </c>
      <c r="B43" s="491" t="s">
        <v>285</v>
      </c>
      <c r="C43" s="776">
        <f t="shared" si="0"/>
        <v>41712433</v>
      </c>
      <c r="D43" s="776">
        <f t="shared" si="1"/>
        <v>41712433</v>
      </c>
      <c r="E43" s="777"/>
      <c r="F43" s="777"/>
      <c r="G43" s="777">
        <v>4847020</v>
      </c>
      <c r="H43" s="777">
        <v>4847020</v>
      </c>
      <c r="I43" s="777">
        <v>36865413</v>
      </c>
      <c r="J43" s="777">
        <v>36865413</v>
      </c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8"/>
      <c r="V43" s="778"/>
      <c r="W43" s="778"/>
      <c r="X43" s="778"/>
      <c r="Y43" s="779"/>
      <c r="Z43" s="780"/>
    </row>
    <row r="44" spans="1:26" s="74" customFormat="1" ht="15" customHeight="1" hidden="1">
      <c r="A44" s="417" t="s">
        <v>262</v>
      </c>
      <c r="B44" s="108"/>
      <c r="C44" s="776">
        <f t="shared" si="0"/>
        <v>0</v>
      </c>
      <c r="D44" s="776">
        <f t="shared" si="1"/>
        <v>0</v>
      </c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8"/>
      <c r="V44" s="778"/>
      <c r="W44" s="778"/>
      <c r="X44" s="778"/>
      <c r="Y44" s="779"/>
      <c r="Z44" s="780"/>
    </row>
    <row r="45" spans="1:26" s="74" customFormat="1" ht="15" customHeight="1">
      <c r="A45" s="417" t="s">
        <v>262</v>
      </c>
      <c r="B45" s="108" t="s">
        <v>530</v>
      </c>
      <c r="C45" s="776">
        <f t="shared" si="0"/>
        <v>395500000</v>
      </c>
      <c r="D45" s="776">
        <f t="shared" si="1"/>
        <v>395500000</v>
      </c>
      <c r="E45" s="777"/>
      <c r="F45" s="777"/>
      <c r="G45" s="777">
        <v>395500000</v>
      </c>
      <c r="H45" s="777">
        <v>395500000</v>
      </c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8"/>
      <c r="V45" s="778"/>
      <c r="W45" s="778"/>
      <c r="X45" s="778"/>
      <c r="Y45" s="779"/>
      <c r="Z45" s="780"/>
    </row>
    <row r="46" spans="1:26" s="74" customFormat="1" ht="15" customHeight="1">
      <c r="A46" s="417" t="s">
        <v>262</v>
      </c>
      <c r="B46" s="108" t="s">
        <v>290</v>
      </c>
      <c r="C46" s="776">
        <f t="shared" si="0"/>
        <v>3000000</v>
      </c>
      <c r="D46" s="776">
        <f t="shared" si="1"/>
        <v>3000000</v>
      </c>
      <c r="E46" s="777">
        <v>3000000</v>
      </c>
      <c r="F46" s="777">
        <v>3000000</v>
      </c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8"/>
      <c r="V46" s="778"/>
      <c r="W46" s="778"/>
      <c r="X46" s="778"/>
      <c r="Y46" s="779"/>
      <c r="Z46" s="780"/>
    </row>
    <row r="47" spans="1:26" s="74" customFormat="1" ht="15" customHeight="1">
      <c r="A47" s="109" t="s">
        <v>262</v>
      </c>
      <c r="B47" s="108" t="s">
        <v>130</v>
      </c>
      <c r="C47" s="776">
        <f t="shared" si="0"/>
        <v>15645765</v>
      </c>
      <c r="D47" s="776">
        <f t="shared" si="1"/>
        <v>15645765</v>
      </c>
      <c r="E47" s="777"/>
      <c r="F47" s="777"/>
      <c r="G47" s="777"/>
      <c r="H47" s="777"/>
      <c r="I47" s="777">
        <v>15645765</v>
      </c>
      <c r="J47" s="777">
        <v>15645765</v>
      </c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8"/>
      <c r="V47" s="778"/>
      <c r="W47" s="778"/>
      <c r="X47" s="778"/>
      <c r="Y47" s="779"/>
      <c r="Z47" s="779"/>
    </row>
    <row r="48" spans="1:26" s="74" customFormat="1" ht="15" customHeight="1" hidden="1">
      <c r="A48" s="109" t="s">
        <v>262</v>
      </c>
      <c r="B48" s="108" t="s">
        <v>483</v>
      </c>
      <c r="C48" s="776">
        <f t="shared" si="0"/>
        <v>0</v>
      </c>
      <c r="D48" s="776">
        <f t="shared" si="1"/>
        <v>0</v>
      </c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8"/>
      <c r="V48" s="778"/>
      <c r="W48" s="778"/>
      <c r="X48" s="778"/>
      <c r="Y48" s="779"/>
      <c r="Z48" s="780"/>
    </row>
    <row r="49" spans="1:26" s="74" customFormat="1" ht="17.25" customHeight="1" hidden="1">
      <c r="A49" s="109" t="s">
        <v>262</v>
      </c>
      <c r="B49" s="108"/>
      <c r="C49" s="776">
        <f t="shared" si="0"/>
        <v>0</v>
      </c>
      <c r="D49" s="776">
        <f t="shared" si="1"/>
        <v>0</v>
      </c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8"/>
      <c r="V49" s="778"/>
      <c r="W49" s="778"/>
      <c r="X49" s="778"/>
      <c r="Y49" s="779"/>
      <c r="Z49" s="780"/>
    </row>
    <row r="50" spans="1:26" s="74" customFormat="1" ht="16.5" customHeight="1">
      <c r="A50" s="109" t="s">
        <v>262</v>
      </c>
      <c r="B50" s="108" t="s">
        <v>683</v>
      </c>
      <c r="C50" s="776">
        <f t="shared" si="0"/>
        <v>62748754</v>
      </c>
      <c r="D50" s="776">
        <f t="shared" si="1"/>
        <v>62748754</v>
      </c>
      <c r="E50" s="777"/>
      <c r="F50" s="777"/>
      <c r="G50" s="777"/>
      <c r="H50" s="777"/>
      <c r="I50" s="777">
        <v>52798754</v>
      </c>
      <c r="J50" s="777">
        <v>52798754</v>
      </c>
      <c r="K50" s="777"/>
      <c r="L50" s="777"/>
      <c r="M50" s="777"/>
      <c r="N50" s="777"/>
      <c r="O50" s="777">
        <v>9950000</v>
      </c>
      <c r="P50" s="777">
        <v>9950000</v>
      </c>
      <c r="Q50" s="777"/>
      <c r="R50" s="777"/>
      <c r="S50" s="777"/>
      <c r="T50" s="777"/>
      <c r="U50" s="778"/>
      <c r="V50" s="778"/>
      <c r="W50" s="778"/>
      <c r="X50" s="778"/>
      <c r="Y50" s="779"/>
      <c r="Z50" s="780"/>
    </row>
    <row r="51" spans="1:26" s="74" customFormat="1" ht="11.25">
      <c r="A51" s="424" t="s">
        <v>262</v>
      </c>
      <c r="B51" s="108" t="s">
        <v>684</v>
      </c>
      <c r="C51" s="776">
        <f t="shared" si="0"/>
        <v>1546538</v>
      </c>
      <c r="D51" s="776">
        <f t="shared" si="1"/>
        <v>1546538</v>
      </c>
      <c r="E51" s="777"/>
      <c r="F51" s="777"/>
      <c r="G51" s="777"/>
      <c r="H51" s="777"/>
      <c r="I51" s="777"/>
      <c r="J51" s="777"/>
      <c r="K51" s="777"/>
      <c r="L51" s="777"/>
      <c r="M51" s="777"/>
      <c r="N51" s="777"/>
      <c r="O51" s="777">
        <v>1546538</v>
      </c>
      <c r="P51" s="777">
        <v>1546538</v>
      </c>
      <c r="Q51" s="777"/>
      <c r="R51" s="777"/>
      <c r="S51" s="777"/>
      <c r="T51" s="777"/>
      <c r="U51" s="778"/>
      <c r="V51" s="778"/>
      <c r="W51" s="778"/>
      <c r="X51" s="778"/>
      <c r="Y51" s="779"/>
      <c r="Z51" s="780"/>
    </row>
    <row r="52" spans="1:26" s="74" customFormat="1" ht="15" customHeight="1">
      <c r="A52" s="109" t="s">
        <v>262</v>
      </c>
      <c r="B52" s="108" t="s">
        <v>685</v>
      </c>
      <c r="C52" s="776">
        <f t="shared" si="0"/>
        <v>30787818</v>
      </c>
      <c r="D52" s="776">
        <f t="shared" si="1"/>
        <v>30787818</v>
      </c>
      <c r="E52" s="777"/>
      <c r="F52" s="777"/>
      <c r="G52" s="777"/>
      <c r="H52" s="777"/>
      <c r="I52" s="777">
        <v>30787818</v>
      </c>
      <c r="J52" s="777">
        <v>30787818</v>
      </c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8"/>
      <c r="V52" s="778"/>
      <c r="W52" s="778"/>
      <c r="X52" s="778"/>
      <c r="Y52" s="779"/>
      <c r="Z52" s="780"/>
    </row>
    <row r="53" spans="1:26" s="74" customFormat="1" ht="15" customHeight="1" thickBot="1">
      <c r="A53" s="109" t="s">
        <v>262</v>
      </c>
      <c r="B53" s="419" t="s">
        <v>797</v>
      </c>
      <c r="C53" s="880">
        <f t="shared" si="0"/>
        <v>1576900000</v>
      </c>
      <c r="D53" s="776">
        <f t="shared" si="1"/>
        <v>1576900000</v>
      </c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>
        <v>1576900000</v>
      </c>
      <c r="P53" s="777">
        <v>1576900000</v>
      </c>
      <c r="Q53" s="777"/>
      <c r="R53" s="777"/>
      <c r="S53" s="777"/>
      <c r="T53" s="777"/>
      <c r="U53" s="778"/>
      <c r="V53" s="778"/>
      <c r="W53" s="778"/>
      <c r="X53" s="778"/>
      <c r="Y53" s="779"/>
      <c r="Z53" s="780"/>
    </row>
    <row r="54" spans="1:26" s="74" customFormat="1" ht="15" customHeight="1" hidden="1">
      <c r="A54" s="109" t="s">
        <v>262</v>
      </c>
      <c r="B54" s="419"/>
      <c r="C54" s="880">
        <f t="shared" si="0"/>
        <v>0</v>
      </c>
      <c r="D54" s="776">
        <f t="shared" si="1"/>
        <v>0</v>
      </c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8"/>
      <c r="V54" s="778"/>
      <c r="W54" s="778"/>
      <c r="X54" s="778"/>
      <c r="Y54" s="779"/>
      <c r="Z54" s="780"/>
    </row>
    <row r="55" spans="1:26" s="74" customFormat="1" ht="15" customHeight="1" hidden="1">
      <c r="A55" s="109" t="s">
        <v>262</v>
      </c>
      <c r="B55" s="108" t="s">
        <v>463</v>
      </c>
      <c r="C55" s="776">
        <f t="shared" si="0"/>
        <v>0</v>
      </c>
      <c r="D55" s="776">
        <f t="shared" si="1"/>
        <v>0</v>
      </c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8"/>
      <c r="V55" s="778"/>
      <c r="W55" s="778"/>
      <c r="X55" s="778"/>
      <c r="Y55" s="779"/>
      <c r="Z55" s="780"/>
    </row>
    <row r="56" spans="1:26" s="74" customFormat="1" ht="15" customHeight="1" hidden="1">
      <c r="A56" s="109" t="s">
        <v>262</v>
      </c>
      <c r="B56" s="279" t="s">
        <v>9</v>
      </c>
      <c r="C56" s="776">
        <f t="shared" si="0"/>
        <v>0</v>
      </c>
      <c r="D56" s="776">
        <f t="shared" si="1"/>
        <v>0</v>
      </c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8"/>
      <c r="V56" s="778"/>
      <c r="W56" s="778"/>
      <c r="X56" s="778"/>
      <c r="Y56" s="779"/>
      <c r="Z56" s="780"/>
    </row>
    <row r="57" spans="1:26" s="74" customFormat="1" ht="15" customHeight="1" hidden="1">
      <c r="A57" s="109" t="s">
        <v>262</v>
      </c>
      <c r="B57" s="492" t="s">
        <v>371</v>
      </c>
      <c r="C57" s="776">
        <f t="shared" si="0"/>
        <v>0</v>
      </c>
      <c r="D57" s="776">
        <f t="shared" si="1"/>
        <v>0</v>
      </c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8"/>
      <c r="V57" s="778"/>
      <c r="W57" s="778"/>
      <c r="X57" s="778"/>
      <c r="Y57" s="779"/>
      <c r="Z57" s="780"/>
    </row>
    <row r="58" spans="1:26" s="74" customFormat="1" ht="15" customHeight="1" hidden="1">
      <c r="A58" s="109" t="s">
        <v>262</v>
      </c>
      <c r="B58" s="108" t="s">
        <v>462</v>
      </c>
      <c r="C58" s="776">
        <f t="shared" si="0"/>
        <v>0</v>
      </c>
      <c r="D58" s="776">
        <f t="shared" si="1"/>
        <v>0</v>
      </c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8"/>
      <c r="V58" s="778"/>
      <c r="W58" s="778"/>
      <c r="X58" s="778"/>
      <c r="Y58" s="779"/>
      <c r="Z58" s="780"/>
    </row>
    <row r="59" spans="1:26" s="74" customFormat="1" ht="15" customHeight="1" hidden="1" thickBot="1">
      <c r="A59" s="258"/>
      <c r="B59" s="493"/>
      <c r="C59" s="781"/>
      <c r="D59" s="781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2"/>
      <c r="S59" s="782"/>
      <c r="T59" s="782"/>
      <c r="U59" s="783"/>
      <c r="V59" s="783"/>
      <c r="W59" s="783"/>
      <c r="X59" s="783"/>
      <c r="Y59" s="784"/>
      <c r="Z59" s="785"/>
    </row>
    <row r="60" spans="1:26" s="74" customFormat="1" ht="15" customHeight="1" thickBot="1">
      <c r="A60" s="1153" t="s">
        <v>73</v>
      </c>
      <c r="B60" s="1154"/>
      <c r="C60" s="786">
        <f>SUM(C11:C58)</f>
        <v>6511270293</v>
      </c>
      <c r="D60" s="786">
        <f>SUM(D11:D58)</f>
        <v>6511270293</v>
      </c>
      <c r="E60" s="786">
        <f aca="true" t="shared" si="2" ref="E60:Z60">SUM(E11:E58)</f>
        <v>1245711860</v>
      </c>
      <c r="F60" s="786">
        <f>SUM(F11:F58)</f>
        <v>1245711860</v>
      </c>
      <c r="G60" s="786">
        <f t="shared" si="2"/>
        <v>400347020</v>
      </c>
      <c r="H60" s="786">
        <f t="shared" si="2"/>
        <v>400347020</v>
      </c>
      <c r="I60" s="786">
        <f t="shared" si="2"/>
        <v>226814875</v>
      </c>
      <c r="J60" s="786">
        <f>SUM(J11:J58)</f>
        <v>226814875</v>
      </c>
      <c r="K60" s="786">
        <f t="shared" si="2"/>
        <v>0</v>
      </c>
      <c r="L60" s="786">
        <f t="shared" si="2"/>
        <v>0</v>
      </c>
      <c r="M60" s="786">
        <f t="shared" si="2"/>
        <v>0</v>
      </c>
      <c r="N60" s="786">
        <f t="shared" si="2"/>
        <v>0</v>
      </c>
      <c r="O60" s="786">
        <f t="shared" si="2"/>
        <v>1588396538</v>
      </c>
      <c r="P60" s="786">
        <f t="shared" si="2"/>
        <v>1588396538</v>
      </c>
      <c r="Q60" s="786">
        <f t="shared" si="2"/>
        <v>0</v>
      </c>
      <c r="R60" s="786">
        <f t="shared" si="2"/>
        <v>0</v>
      </c>
      <c r="S60" s="786">
        <f t="shared" si="2"/>
        <v>0</v>
      </c>
      <c r="T60" s="786">
        <f t="shared" si="2"/>
        <v>0</v>
      </c>
      <c r="U60" s="786">
        <f t="shared" si="2"/>
        <v>3050000000</v>
      </c>
      <c r="V60" s="786">
        <f t="shared" si="2"/>
        <v>3050000000</v>
      </c>
      <c r="W60" s="786">
        <f>SUM(W11:W58)</f>
        <v>0</v>
      </c>
      <c r="X60" s="786">
        <f>SUM(X11:X58)</f>
        <v>0</v>
      </c>
      <c r="Y60" s="786">
        <f t="shared" si="2"/>
        <v>0</v>
      </c>
      <c r="Z60" s="787">
        <f t="shared" si="2"/>
        <v>0</v>
      </c>
    </row>
    <row r="61" spans="1:26" s="74" customFormat="1" ht="13.5" customHeight="1">
      <c r="A61" s="297"/>
      <c r="B61" s="494"/>
      <c r="C61" s="788"/>
      <c r="D61" s="788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90"/>
      <c r="Z61" s="791"/>
    </row>
    <row r="62" spans="1:26" s="74" customFormat="1" ht="15" customHeight="1">
      <c r="A62" s="1155" t="s">
        <v>10</v>
      </c>
      <c r="B62" s="1156"/>
      <c r="C62" s="792">
        <f>C60-C64-C66</f>
        <v>6511270293</v>
      </c>
      <c r="D62" s="792">
        <f aca="true" t="shared" si="3" ref="D62:Z62">D60-D64-D66</f>
        <v>6511270293</v>
      </c>
      <c r="E62" s="792">
        <f t="shared" si="3"/>
        <v>1245711860</v>
      </c>
      <c r="F62" s="792">
        <f t="shared" si="3"/>
        <v>1245711860</v>
      </c>
      <c r="G62" s="792">
        <f t="shared" si="3"/>
        <v>400347020</v>
      </c>
      <c r="H62" s="792">
        <f t="shared" si="3"/>
        <v>400347020</v>
      </c>
      <c r="I62" s="792">
        <f t="shared" si="3"/>
        <v>226814875</v>
      </c>
      <c r="J62" s="792">
        <f t="shared" si="3"/>
        <v>226814875</v>
      </c>
      <c r="K62" s="792">
        <f t="shared" si="3"/>
        <v>0</v>
      </c>
      <c r="L62" s="792">
        <f t="shared" si="3"/>
        <v>0</v>
      </c>
      <c r="M62" s="792">
        <f t="shared" si="3"/>
        <v>0</v>
      </c>
      <c r="N62" s="792">
        <f t="shared" si="3"/>
        <v>0</v>
      </c>
      <c r="O62" s="792">
        <f t="shared" si="3"/>
        <v>1588396538</v>
      </c>
      <c r="P62" s="792">
        <f t="shared" si="3"/>
        <v>1588396538</v>
      </c>
      <c r="Q62" s="792">
        <f t="shared" si="3"/>
        <v>0</v>
      </c>
      <c r="R62" s="792">
        <f t="shared" si="3"/>
        <v>0</v>
      </c>
      <c r="S62" s="792">
        <f t="shared" si="3"/>
        <v>0</v>
      </c>
      <c r="T62" s="792">
        <f t="shared" si="3"/>
        <v>0</v>
      </c>
      <c r="U62" s="792">
        <f t="shared" si="3"/>
        <v>3050000000</v>
      </c>
      <c r="V62" s="792">
        <f t="shared" si="3"/>
        <v>3050000000</v>
      </c>
      <c r="W62" s="792">
        <f t="shared" si="3"/>
        <v>0</v>
      </c>
      <c r="X62" s="792">
        <f t="shared" si="3"/>
        <v>0</v>
      </c>
      <c r="Y62" s="792">
        <f t="shared" si="3"/>
        <v>0</v>
      </c>
      <c r="Z62" s="792">
        <f t="shared" si="3"/>
        <v>0</v>
      </c>
    </row>
    <row r="63" spans="1:26" s="74" customFormat="1" ht="12" customHeight="1">
      <c r="A63" s="97"/>
      <c r="B63" s="495"/>
      <c r="C63" s="792"/>
      <c r="D63" s="792"/>
      <c r="E63" s="792"/>
      <c r="F63" s="792"/>
      <c r="G63" s="792"/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/>
      <c r="S63" s="792"/>
      <c r="T63" s="792"/>
      <c r="U63" s="792"/>
      <c r="V63" s="792"/>
      <c r="W63" s="792"/>
      <c r="X63" s="792"/>
      <c r="Y63" s="792"/>
      <c r="Z63" s="792"/>
    </row>
    <row r="64" spans="1:26" s="74" customFormat="1" ht="15" customHeight="1">
      <c r="A64" s="1157" t="s">
        <v>393</v>
      </c>
      <c r="B64" s="1158"/>
      <c r="C64" s="793">
        <f>C12</f>
        <v>0</v>
      </c>
      <c r="D64" s="793">
        <f aca="true" t="shared" si="4" ref="D64:Z64">D12</f>
        <v>0</v>
      </c>
      <c r="E64" s="793">
        <f t="shared" si="4"/>
        <v>0</v>
      </c>
      <c r="F64" s="793">
        <f t="shared" si="4"/>
        <v>0</v>
      </c>
      <c r="G64" s="793">
        <f t="shared" si="4"/>
        <v>0</v>
      </c>
      <c r="H64" s="793">
        <f t="shared" si="4"/>
        <v>0</v>
      </c>
      <c r="I64" s="793">
        <f t="shared" si="4"/>
        <v>0</v>
      </c>
      <c r="J64" s="793">
        <f t="shared" si="4"/>
        <v>0</v>
      </c>
      <c r="K64" s="793">
        <f t="shared" si="4"/>
        <v>0</v>
      </c>
      <c r="L64" s="793">
        <f t="shared" si="4"/>
        <v>0</v>
      </c>
      <c r="M64" s="793">
        <f t="shared" si="4"/>
        <v>0</v>
      </c>
      <c r="N64" s="793">
        <f t="shared" si="4"/>
        <v>0</v>
      </c>
      <c r="O64" s="793">
        <f t="shared" si="4"/>
        <v>0</v>
      </c>
      <c r="P64" s="793">
        <f t="shared" si="4"/>
        <v>0</v>
      </c>
      <c r="Q64" s="793">
        <f t="shared" si="4"/>
        <v>0</v>
      </c>
      <c r="R64" s="793">
        <f t="shared" si="4"/>
        <v>0</v>
      </c>
      <c r="S64" s="793">
        <f t="shared" si="4"/>
        <v>0</v>
      </c>
      <c r="T64" s="793">
        <f t="shared" si="4"/>
        <v>0</v>
      </c>
      <c r="U64" s="793">
        <f t="shared" si="4"/>
        <v>0</v>
      </c>
      <c r="V64" s="793">
        <f t="shared" si="4"/>
        <v>0</v>
      </c>
      <c r="W64" s="793">
        <f t="shared" si="4"/>
        <v>0</v>
      </c>
      <c r="X64" s="793">
        <f t="shared" si="4"/>
        <v>0</v>
      </c>
      <c r="Y64" s="793">
        <f t="shared" si="4"/>
        <v>0</v>
      </c>
      <c r="Z64" s="793">
        <f t="shared" si="4"/>
        <v>0</v>
      </c>
    </row>
    <row r="65" spans="1:26" s="74" customFormat="1" ht="12" customHeight="1">
      <c r="A65" s="417"/>
      <c r="B65" s="424"/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5"/>
    </row>
    <row r="66" spans="1:26" s="74" customFormat="1" ht="15" customHeight="1" thickBot="1">
      <c r="A66" s="1149" t="s">
        <v>451</v>
      </c>
      <c r="B66" s="1150"/>
      <c r="C66" s="796">
        <v>0</v>
      </c>
      <c r="D66" s="796">
        <v>0</v>
      </c>
      <c r="E66" s="796">
        <v>0</v>
      </c>
      <c r="F66" s="796">
        <v>0</v>
      </c>
      <c r="G66" s="796">
        <v>0</v>
      </c>
      <c r="H66" s="796">
        <v>0</v>
      </c>
      <c r="I66" s="796">
        <v>0</v>
      </c>
      <c r="J66" s="796">
        <v>0</v>
      </c>
      <c r="K66" s="796">
        <v>0</v>
      </c>
      <c r="L66" s="796">
        <v>0</v>
      </c>
      <c r="M66" s="796">
        <v>0</v>
      </c>
      <c r="N66" s="796">
        <v>0</v>
      </c>
      <c r="O66" s="796">
        <v>0</v>
      </c>
      <c r="P66" s="796">
        <v>0</v>
      </c>
      <c r="Q66" s="796">
        <v>0</v>
      </c>
      <c r="R66" s="796">
        <v>0</v>
      </c>
      <c r="S66" s="796">
        <v>0</v>
      </c>
      <c r="T66" s="796">
        <v>0</v>
      </c>
      <c r="U66" s="796">
        <v>0</v>
      </c>
      <c r="V66" s="796">
        <v>0</v>
      </c>
      <c r="W66" s="796">
        <v>0</v>
      </c>
      <c r="X66" s="796">
        <v>0</v>
      </c>
      <c r="Y66" s="797">
        <v>0</v>
      </c>
      <c r="Z66" s="798">
        <v>0</v>
      </c>
    </row>
    <row r="67" spans="2:26" s="74" customFormat="1" ht="11.25">
      <c r="B67" s="496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</row>
    <row r="68" spans="2:26" s="74" customFormat="1" ht="11.25">
      <c r="B68" s="496"/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</row>
    <row r="69" spans="2:26" s="74" customFormat="1" ht="11.25" hidden="1">
      <c r="B69" s="496"/>
      <c r="C69" s="799">
        <f>C62+C64+C66</f>
        <v>6511270293</v>
      </c>
      <c r="D69" s="799">
        <f>D62+D64+D66</f>
        <v>6511270293</v>
      </c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</row>
    <row r="70" spans="3:26" ht="12.75" hidden="1">
      <c r="C70" s="800">
        <f>C60-C69</f>
        <v>0</v>
      </c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</row>
    <row r="71" spans="3:26" ht="12.75"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 spans="3:26" ht="12.75">
      <c r="C72" s="185"/>
      <c r="D72" s="185"/>
      <c r="E72" s="185"/>
      <c r="F72" s="185"/>
      <c r="G72" s="185"/>
      <c r="H72" s="185"/>
      <c r="I72" s="185"/>
      <c r="J72" s="801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</row>
    <row r="73" spans="6:10" ht="12.75">
      <c r="F73" s="488"/>
      <c r="J73" s="168"/>
    </row>
    <row r="74" ht="12.75">
      <c r="J74" s="168"/>
    </row>
    <row r="75" ht="12.75">
      <c r="J75" s="168"/>
    </row>
  </sheetData>
  <sheetProtection/>
  <mergeCells count="22">
    <mergeCell ref="A4:Z4"/>
    <mergeCell ref="A6:B9"/>
    <mergeCell ref="Y7:Z8"/>
    <mergeCell ref="U6:Z6"/>
    <mergeCell ref="W7:X8"/>
    <mergeCell ref="K7:L8"/>
    <mergeCell ref="E6:N6"/>
    <mergeCell ref="O6:T6"/>
    <mergeCell ref="S7:T8"/>
    <mergeCell ref="C6:D8"/>
    <mergeCell ref="M7:N8"/>
    <mergeCell ref="O7:P8"/>
    <mergeCell ref="U7:V8"/>
    <mergeCell ref="Q7:R8"/>
    <mergeCell ref="G7:H8"/>
    <mergeCell ref="I7:J8"/>
    <mergeCell ref="A66:B66"/>
    <mergeCell ref="A10:B10"/>
    <mergeCell ref="A60:B60"/>
    <mergeCell ref="A62:B62"/>
    <mergeCell ref="A64:B64"/>
    <mergeCell ref="E7:F8"/>
  </mergeCells>
  <printOptions/>
  <pageMargins left="0.15748031496062992" right="0.15748031496062992" top="0.9448818897637796" bottom="0.15748031496062992" header="0.15748031496062992" footer="0.15748031496062992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33"/>
  <sheetViews>
    <sheetView view="pageBreakPreview" zoomScale="60" zoomScalePageLayoutView="0" workbookViewId="0" topLeftCell="A13">
      <selection activeCell="B44" sqref="B44"/>
    </sheetView>
  </sheetViews>
  <sheetFormatPr defaultColWidth="9.00390625" defaultRowHeight="12.75"/>
  <cols>
    <col min="1" max="1" width="10.375" style="333" customWidth="1"/>
    <col min="2" max="2" width="37.25390625" style="333" customWidth="1"/>
    <col min="3" max="3" width="11.75390625" style="333" customWidth="1"/>
    <col min="4" max="4" width="10.625" style="333" hidden="1" customWidth="1"/>
    <col min="5" max="5" width="9.375" style="333" customWidth="1"/>
    <col min="6" max="6" width="9.375" style="333" hidden="1" customWidth="1"/>
    <col min="7" max="7" width="8.625" style="333" customWidth="1"/>
    <col min="8" max="8" width="8.625" style="333" hidden="1" customWidth="1"/>
    <col min="9" max="9" width="10.125" style="333" customWidth="1"/>
    <col min="10" max="10" width="10.75390625" style="333" hidden="1" customWidth="1"/>
    <col min="11" max="11" width="9.375" style="333" customWidth="1"/>
    <col min="12" max="12" width="9.375" style="333" hidden="1" customWidth="1"/>
    <col min="13" max="13" width="8.625" style="333" customWidth="1"/>
    <col min="14" max="14" width="7.75390625" style="333" hidden="1" customWidth="1"/>
    <col min="15" max="15" width="10.25390625" style="333" customWidth="1"/>
    <col min="16" max="16" width="9.375" style="333" hidden="1" customWidth="1"/>
    <col min="17" max="17" width="10.375" style="333" bestFit="1" customWidth="1"/>
    <col min="18" max="18" width="11.625" style="333" hidden="1" customWidth="1"/>
    <col min="19" max="19" width="10.625" style="333" bestFit="1" customWidth="1"/>
    <col min="20" max="20" width="10.625" style="333" hidden="1" customWidth="1"/>
    <col min="21" max="21" width="8.375" style="333" bestFit="1" customWidth="1"/>
    <col min="22" max="22" width="9.25390625" style="333" hidden="1" customWidth="1"/>
    <col min="23" max="23" width="9.375" style="333" bestFit="1" customWidth="1"/>
    <col min="24" max="24" width="9.375" style="333" hidden="1" customWidth="1"/>
    <col min="25" max="25" width="8.625" style="333" bestFit="1" customWidth="1"/>
    <col min="26" max="26" width="8.625" style="333" hidden="1" customWidth="1"/>
    <col min="27" max="27" width="11.00390625" style="333" customWidth="1"/>
    <col min="28" max="28" width="10.625" style="333" hidden="1" customWidth="1"/>
    <col min="29" max="29" width="8.00390625" style="333" customWidth="1"/>
    <col min="30" max="30" width="9.375" style="333" hidden="1" customWidth="1"/>
    <col min="31" max="31" width="8.875" style="333" customWidth="1"/>
    <col min="32" max="36" width="7.875" style="333" customWidth="1"/>
    <col min="37" max="37" width="7.375" style="333" customWidth="1"/>
    <col min="38" max="39" width="7.875" style="333" customWidth="1"/>
    <col min="40" max="41" width="8.625" style="333" customWidth="1"/>
    <col min="42" max="16384" width="9.125" style="333" customWidth="1"/>
  </cols>
  <sheetData>
    <row r="1" spans="9:14" ht="12.75">
      <c r="I1" s="335" t="s">
        <v>446</v>
      </c>
      <c r="J1" s="416" t="str">
        <f>'bev-int'!B1</f>
        <v>melléklet a …/2024. (.  .) önkormányzati rendelethez</v>
      </c>
      <c r="K1" s="416" t="str">
        <f>'bev-int'!B1</f>
        <v>melléklet a …/2024. (.  .) önkormányzati rendelethez</v>
      </c>
      <c r="L1" s="416"/>
      <c r="M1" s="416"/>
      <c r="N1" s="416"/>
    </row>
    <row r="3" spans="1:41" ht="12.75">
      <c r="A3" s="1108" t="s">
        <v>725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</row>
    <row r="4" spans="2:40" ht="12.7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558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</row>
    <row r="5" spans="2:40" ht="12.75"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815" t="s">
        <v>662</v>
      </c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</row>
    <row r="6" spans="1:30" s="339" customFormat="1" ht="12.75" customHeight="1">
      <c r="A6" s="1187" t="s">
        <v>57</v>
      </c>
      <c r="B6" s="1187"/>
      <c r="C6" s="1187" t="s">
        <v>250</v>
      </c>
      <c r="D6" s="1187"/>
      <c r="E6" s="1190" t="s">
        <v>251</v>
      </c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 t="s">
        <v>131</v>
      </c>
      <c r="R6" s="1190"/>
      <c r="S6" s="1190"/>
      <c r="T6" s="1190"/>
      <c r="U6" s="1190"/>
      <c r="V6" s="1190"/>
      <c r="W6" s="1190"/>
      <c r="X6" s="1190"/>
      <c r="Y6" s="1190" t="s">
        <v>79</v>
      </c>
      <c r="Z6" s="1190"/>
      <c r="AA6" s="1190"/>
      <c r="AB6" s="1190"/>
      <c r="AC6" s="1189" t="s">
        <v>486</v>
      </c>
      <c r="AD6" s="1186"/>
    </row>
    <row r="7" spans="1:30" s="339" customFormat="1" ht="12.75" customHeight="1">
      <c r="A7" s="1187"/>
      <c r="B7" s="1187"/>
      <c r="C7" s="1187"/>
      <c r="D7" s="1187"/>
      <c r="E7" s="1186" t="s">
        <v>65</v>
      </c>
      <c r="F7" s="1186"/>
      <c r="G7" s="1186" t="s">
        <v>252</v>
      </c>
      <c r="H7" s="1186"/>
      <c r="I7" s="1186" t="s">
        <v>253</v>
      </c>
      <c r="J7" s="1186"/>
      <c r="K7" s="1186" t="s">
        <v>254</v>
      </c>
      <c r="L7" s="1186"/>
      <c r="M7" s="1186" t="s">
        <v>255</v>
      </c>
      <c r="N7" s="1186"/>
      <c r="O7" s="1186" t="s">
        <v>256</v>
      </c>
      <c r="P7" s="1186"/>
      <c r="Q7" s="1187" t="s">
        <v>257</v>
      </c>
      <c r="R7" s="1187"/>
      <c r="S7" s="1187" t="s">
        <v>258</v>
      </c>
      <c r="T7" s="1187"/>
      <c r="U7" s="1186" t="s">
        <v>37</v>
      </c>
      <c r="V7" s="1186"/>
      <c r="W7" s="1185" t="s">
        <v>259</v>
      </c>
      <c r="X7" s="1185"/>
      <c r="Y7" s="1184" t="s">
        <v>485</v>
      </c>
      <c r="Z7" s="1185"/>
      <c r="AA7" s="1186" t="s">
        <v>260</v>
      </c>
      <c r="AB7" s="1186"/>
      <c r="AC7" s="1186"/>
      <c r="AD7" s="1186"/>
    </row>
    <row r="8" spans="1:30" s="339" customFormat="1" ht="51" customHeight="1">
      <c r="A8" s="1187"/>
      <c r="B8" s="1187"/>
      <c r="C8" s="1187"/>
      <c r="D8" s="1187"/>
      <c r="E8" s="1186"/>
      <c r="F8" s="1186"/>
      <c r="G8" s="1186"/>
      <c r="H8" s="1186"/>
      <c r="I8" s="1186"/>
      <c r="J8" s="1186"/>
      <c r="K8" s="1186"/>
      <c r="L8" s="1186"/>
      <c r="M8" s="1186"/>
      <c r="N8" s="1186"/>
      <c r="O8" s="1186"/>
      <c r="P8" s="1186"/>
      <c r="Q8" s="1187"/>
      <c r="R8" s="1187"/>
      <c r="S8" s="1187"/>
      <c r="T8" s="1187"/>
      <c r="U8" s="1186"/>
      <c r="V8" s="1186"/>
      <c r="W8" s="1185"/>
      <c r="X8" s="1185"/>
      <c r="Y8" s="1185"/>
      <c r="Z8" s="1185"/>
      <c r="AA8" s="1186"/>
      <c r="AB8" s="1186"/>
      <c r="AC8" s="1186"/>
      <c r="AD8" s="1186"/>
    </row>
    <row r="9" spans="1:30" s="340" customFormat="1" ht="18.75" customHeight="1" hidden="1">
      <c r="A9" s="1187"/>
      <c r="B9" s="1187"/>
      <c r="C9" s="420" t="s">
        <v>455</v>
      </c>
      <c r="D9" s="420" t="s">
        <v>456</v>
      </c>
      <c r="E9" s="420" t="s">
        <v>455</v>
      </c>
      <c r="F9" s="420" t="s">
        <v>456</v>
      </c>
      <c r="G9" s="420" t="s">
        <v>455</v>
      </c>
      <c r="H9" s="420" t="s">
        <v>456</v>
      </c>
      <c r="I9" s="420" t="s">
        <v>455</v>
      </c>
      <c r="J9" s="420" t="s">
        <v>456</v>
      </c>
      <c r="K9" s="420" t="s">
        <v>455</v>
      </c>
      <c r="L9" s="420" t="s">
        <v>456</v>
      </c>
      <c r="M9" s="420" t="s">
        <v>455</v>
      </c>
      <c r="N9" s="420" t="s">
        <v>456</v>
      </c>
      <c r="O9" s="420" t="s">
        <v>455</v>
      </c>
      <c r="P9" s="420" t="s">
        <v>456</v>
      </c>
      <c r="Q9" s="420" t="s">
        <v>455</v>
      </c>
      <c r="R9" s="420" t="s">
        <v>456</v>
      </c>
      <c r="S9" s="420" t="s">
        <v>455</v>
      </c>
      <c r="T9" s="420" t="s">
        <v>456</v>
      </c>
      <c r="U9" s="420" t="s">
        <v>455</v>
      </c>
      <c r="V9" s="420" t="s">
        <v>456</v>
      </c>
      <c r="W9" s="420" t="s">
        <v>455</v>
      </c>
      <c r="X9" s="420" t="s">
        <v>456</v>
      </c>
      <c r="Y9" s="420" t="s">
        <v>455</v>
      </c>
      <c r="Z9" s="420" t="s">
        <v>456</v>
      </c>
      <c r="AA9" s="420" t="s">
        <v>455</v>
      </c>
      <c r="AB9" s="420" t="s">
        <v>456</v>
      </c>
      <c r="AC9" s="420" t="s">
        <v>455</v>
      </c>
      <c r="AD9" s="420" t="s">
        <v>456</v>
      </c>
    </row>
    <row r="10" spans="1:35" s="339" customFormat="1" ht="31.5" customHeight="1">
      <c r="A10" s="421" t="s">
        <v>262</v>
      </c>
      <c r="B10" s="1294" t="s">
        <v>261</v>
      </c>
      <c r="C10" s="802">
        <f>E10+G10+I10+K10+M10+O10+Q10+S10+U10+W10+Y10+AA10+AC10</f>
        <v>214307915</v>
      </c>
      <c r="D10" s="802">
        <f>F10+H10+J10+L10+N10+P10+R10+T10+V10+X10+Z10+AB10+AD10</f>
        <v>214307915</v>
      </c>
      <c r="E10" s="803">
        <v>34906094</v>
      </c>
      <c r="F10" s="803">
        <v>34906094</v>
      </c>
      <c r="G10" s="803">
        <v>5042290</v>
      </c>
      <c r="H10" s="803">
        <v>5042290</v>
      </c>
      <c r="I10" s="808">
        <v>52535829</v>
      </c>
      <c r="J10" s="808">
        <v>52535829</v>
      </c>
      <c r="K10" s="803"/>
      <c r="L10" s="803"/>
      <c r="M10" s="803"/>
      <c r="N10" s="803"/>
      <c r="O10" s="803">
        <v>55216212</v>
      </c>
      <c r="P10" s="803">
        <v>55216212</v>
      </c>
      <c r="Q10" s="803"/>
      <c r="R10" s="803"/>
      <c r="S10" s="803">
        <v>1507490</v>
      </c>
      <c r="T10" s="803">
        <v>1507490</v>
      </c>
      <c r="U10" s="803"/>
      <c r="V10" s="803"/>
      <c r="W10" s="803">
        <v>65100000</v>
      </c>
      <c r="X10" s="803">
        <v>65100000</v>
      </c>
      <c r="Y10" s="803"/>
      <c r="Z10" s="803"/>
      <c r="AA10" s="803"/>
      <c r="AB10" s="803"/>
      <c r="AC10" s="803"/>
      <c r="AD10" s="803"/>
      <c r="AE10" s="804"/>
      <c r="AF10" s="804"/>
      <c r="AG10" s="341"/>
      <c r="AH10" s="341"/>
      <c r="AI10" s="341"/>
    </row>
    <row r="11" spans="1:35" s="339" customFormat="1" ht="15" customHeight="1">
      <c r="A11" s="421" t="s">
        <v>262</v>
      </c>
      <c r="B11" s="422" t="s">
        <v>263</v>
      </c>
      <c r="C11" s="802">
        <f>E11+G11+I11+K11+M11+O11+Q11+S11+U11+W11+Y11+AA11+AC11</f>
        <v>3427001</v>
      </c>
      <c r="D11" s="802">
        <f>F11+H11+J11+L11+N11+P11+R11+T11+V11+X11+Z11+AB11+AD11</f>
        <v>3427001</v>
      </c>
      <c r="E11" s="803"/>
      <c r="F11" s="803"/>
      <c r="G11" s="803"/>
      <c r="H11" s="803"/>
      <c r="I11" s="808">
        <v>127000</v>
      </c>
      <c r="J11" s="808">
        <v>127000</v>
      </c>
      <c r="K11" s="803"/>
      <c r="L11" s="803"/>
      <c r="M11" s="803"/>
      <c r="N11" s="803"/>
      <c r="O11" s="803"/>
      <c r="P11" s="803"/>
      <c r="Q11" s="808">
        <v>1000001</v>
      </c>
      <c r="R11" s="808">
        <v>1000001</v>
      </c>
      <c r="S11" s="803">
        <v>2300000</v>
      </c>
      <c r="T11" s="803">
        <v>2300000</v>
      </c>
      <c r="U11" s="803"/>
      <c r="V11" s="803"/>
      <c r="W11" s="803"/>
      <c r="X11" s="803"/>
      <c r="Y11" s="803"/>
      <c r="Z11" s="803"/>
      <c r="AA11" s="803"/>
      <c r="AB11" s="803"/>
      <c r="AC11" s="803"/>
      <c r="AD11" s="803"/>
      <c r="AE11" s="804"/>
      <c r="AF11" s="804"/>
      <c r="AG11" s="341"/>
      <c r="AH11" s="341"/>
      <c r="AI11" s="341"/>
    </row>
    <row r="12" spans="1:35" s="339" customFormat="1" ht="33" customHeight="1">
      <c r="A12" s="421" t="s">
        <v>262</v>
      </c>
      <c r="B12" s="1294" t="s">
        <v>264</v>
      </c>
      <c r="C12" s="802">
        <f aca="true" t="shared" si="0" ref="C12:C43">E12+G12+I12+K12+M12+O12+Q12+S12+U12+W12+Y12+AA12+AC12</f>
        <v>70892438</v>
      </c>
      <c r="D12" s="802">
        <f aca="true" t="shared" si="1" ref="D12:D43">F12+H12+J12+L12+N12+P12+R12+T12+V12+X12+Z12+AB12+AD12</f>
        <v>70892438</v>
      </c>
      <c r="E12" s="803"/>
      <c r="F12" s="803"/>
      <c r="G12" s="803"/>
      <c r="H12" s="803"/>
      <c r="I12" s="808">
        <v>28282867</v>
      </c>
      <c r="J12" s="808">
        <v>28282867</v>
      </c>
      <c r="K12" s="803"/>
      <c r="L12" s="803"/>
      <c r="M12" s="803"/>
      <c r="N12" s="803"/>
      <c r="O12" s="803"/>
      <c r="P12" s="803"/>
      <c r="Q12" s="808">
        <v>5509572</v>
      </c>
      <c r="R12" s="808">
        <v>5509572</v>
      </c>
      <c r="S12" s="803">
        <v>37099999</v>
      </c>
      <c r="T12" s="803">
        <v>37099999</v>
      </c>
      <c r="U12" s="803"/>
      <c r="V12" s="803"/>
      <c r="W12" s="803"/>
      <c r="X12" s="803"/>
      <c r="Y12" s="803"/>
      <c r="Z12" s="803"/>
      <c r="AA12" s="803"/>
      <c r="AB12" s="803"/>
      <c r="AC12" s="803"/>
      <c r="AD12" s="803"/>
      <c r="AE12" s="804"/>
      <c r="AF12" s="804"/>
      <c r="AG12" s="341"/>
      <c r="AH12" s="341"/>
      <c r="AI12" s="341"/>
    </row>
    <row r="13" spans="1:35" s="339" customFormat="1" ht="15" customHeight="1">
      <c r="A13" s="421" t="s">
        <v>394</v>
      </c>
      <c r="B13" s="422" t="s">
        <v>265</v>
      </c>
      <c r="C13" s="802">
        <f t="shared" si="0"/>
        <v>1566804</v>
      </c>
      <c r="D13" s="802">
        <f t="shared" si="1"/>
        <v>1566804</v>
      </c>
      <c r="E13" s="805">
        <v>1000000</v>
      </c>
      <c r="F13" s="805">
        <v>1000000</v>
      </c>
      <c r="G13" s="805">
        <v>268304</v>
      </c>
      <c r="H13" s="805">
        <v>268304</v>
      </c>
      <c r="I13" s="808">
        <v>298500</v>
      </c>
      <c r="J13" s="808">
        <v>298500</v>
      </c>
      <c r="K13" s="805"/>
      <c r="L13" s="805"/>
      <c r="M13" s="805"/>
      <c r="N13" s="805"/>
      <c r="O13" s="805"/>
      <c r="P13" s="805"/>
      <c r="Q13" s="807"/>
      <c r="R13" s="807"/>
      <c r="S13" s="805"/>
      <c r="T13" s="805"/>
      <c r="U13" s="805"/>
      <c r="V13" s="805"/>
      <c r="W13" s="805"/>
      <c r="X13" s="805"/>
      <c r="Y13" s="805"/>
      <c r="Z13" s="805"/>
      <c r="AA13" s="803"/>
      <c r="AB13" s="803"/>
      <c r="AC13" s="803"/>
      <c r="AD13" s="803"/>
      <c r="AE13" s="804"/>
      <c r="AF13" s="804"/>
      <c r="AG13" s="341"/>
      <c r="AH13" s="341"/>
      <c r="AI13" s="341"/>
    </row>
    <row r="14" spans="1:35" s="339" customFormat="1" ht="15" customHeight="1">
      <c r="A14" s="421" t="s">
        <v>262</v>
      </c>
      <c r="B14" s="108" t="s">
        <v>544</v>
      </c>
      <c r="C14" s="802">
        <f t="shared" si="0"/>
        <v>37146335</v>
      </c>
      <c r="D14" s="802">
        <f t="shared" si="1"/>
        <v>37146335</v>
      </c>
      <c r="E14" s="803"/>
      <c r="F14" s="803"/>
      <c r="G14" s="803"/>
      <c r="H14" s="803"/>
      <c r="I14" s="808">
        <v>17461335</v>
      </c>
      <c r="J14" s="808">
        <v>17461335</v>
      </c>
      <c r="K14" s="803"/>
      <c r="L14" s="803"/>
      <c r="M14" s="803"/>
      <c r="N14" s="803"/>
      <c r="O14" s="803"/>
      <c r="P14" s="803"/>
      <c r="Q14" s="808">
        <v>19050000</v>
      </c>
      <c r="R14" s="808">
        <v>19050000</v>
      </c>
      <c r="S14" s="803">
        <v>635000</v>
      </c>
      <c r="T14" s="803">
        <v>635000</v>
      </c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4"/>
      <c r="AF14" s="804"/>
      <c r="AG14" s="341"/>
      <c r="AH14" s="341"/>
      <c r="AI14" s="341"/>
    </row>
    <row r="15" spans="1:35" s="339" customFormat="1" ht="15" customHeight="1">
      <c r="A15" s="421" t="s">
        <v>262</v>
      </c>
      <c r="B15" s="418" t="s">
        <v>545</v>
      </c>
      <c r="C15" s="802">
        <f t="shared" si="0"/>
        <v>73376844</v>
      </c>
      <c r="D15" s="802">
        <f t="shared" si="1"/>
        <v>73376844</v>
      </c>
      <c r="E15" s="805"/>
      <c r="F15" s="805"/>
      <c r="G15" s="805"/>
      <c r="H15" s="805"/>
      <c r="I15" s="807"/>
      <c r="J15" s="807"/>
      <c r="K15" s="805">
        <v>30000000</v>
      </c>
      <c r="L15" s="805">
        <v>30000000</v>
      </c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>
        <v>43376844</v>
      </c>
      <c r="Z15" s="805">
        <v>43376844</v>
      </c>
      <c r="AA15" s="803"/>
      <c r="AB15" s="803"/>
      <c r="AC15" s="803"/>
      <c r="AD15" s="803"/>
      <c r="AE15" s="804"/>
      <c r="AF15" s="804"/>
      <c r="AG15" s="341"/>
      <c r="AH15" s="341"/>
      <c r="AI15" s="341"/>
    </row>
    <row r="16" spans="1:35" s="339" customFormat="1" ht="15" customHeight="1">
      <c r="A16" s="421" t="s">
        <v>262</v>
      </c>
      <c r="B16" s="418" t="s">
        <v>638</v>
      </c>
      <c r="C16" s="802">
        <f t="shared" si="0"/>
        <v>101403119</v>
      </c>
      <c r="D16" s="802">
        <f t="shared" si="1"/>
        <v>101403119</v>
      </c>
      <c r="E16" s="805"/>
      <c r="F16" s="805"/>
      <c r="G16" s="805"/>
      <c r="H16" s="805"/>
      <c r="I16" s="807"/>
      <c r="J16" s="807"/>
      <c r="K16" s="805">
        <v>101403119</v>
      </c>
      <c r="L16" s="805">
        <v>101403119</v>
      </c>
      <c r="M16" s="805"/>
      <c r="N16" s="805"/>
      <c r="O16" s="805"/>
      <c r="P16" s="805"/>
      <c r="Q16" s="805"/>
      <c r="R16" s="805"/>
      <c r="S16" s="805"/>
      <c r="T16" s="805"/>
      <c r="U16" s="805"/>
      <c r="V16" s="805"/>
      <c r="W16" s="805"/>
      <c r="X16" s="805"/>
      <c r="Y16" s="805"/>
      <c r="Z16" s="805"/>
      <c r="AA16" s="803"/>
      <c r="AB16" s="803"/>
      <c r="AC16" s="803"/>
      <c r="AD16" s="803"/>
      <c r="AE16" s="804"/>
      <c r="AF16" s="804"/>
      <c r="AG16" s="341"/>
      <c r="AH16" s="341"/>
      <c r="AI16" s="341"/>
    </row>
    <row r="17" spans="1:35" s="339" customFormat="1" ht="15" customHeight="1">
      <c r="A17" s="421" t="s">
        <v>262</v>
      </c>
      <c r="B17" s="422" t="s">
        <v>267</v>
      </c>
      <c r="C17" s="802">
        <f t="shared" si="0"/>
        <v>6667500</v>
      </c>
      <c r="D17" s="802">
        <f t="shared" si="1"/>
        <v>6667500</v>
      </c>
      <c r="E17" s="805"/>
      <c r="F17" s="805"/>
      <c r="G17" s="805"/>
      <c r="H17" s="805"/>
      <c r="I17" s="807">
        <v>6667500</v>
      </c>
      <c r="J17" s="807">
        <v>6667500</v>
      </c>
      <c r="K17" s="805"/>
      <c r="L17" s="805"/>
      <c r="M17" s="805"/>
      <c r="N17" s="805"/>
      <c r="O17" s="805"/>
      <c r="P17" s="805"/>
      <c r="Q17" s="807"/>
      <c r="R17" s="807"/>
      <c r="S17" s="805"/>
      <c r="T17" s="805"/>
      <c r="U17" s="805"/>
      <c r="V17" s="805"/>
      <c r="W17" s="805"/>
      <c r="X17" s="805"/>
      <c r="Y17" s="805"/>
      <c r="Z17" s="805"/>
      <c r="AA17" s="803"/>
      <c r="AB17" s="803"/>
      <c r="AC17" s="803"/>
      <c r="AD17" s="803"/>
      <c r="AE17" s="804"/>
      <c r="AF17" s="804"/>
      <c r="AG17" s="341"/>
      <c r="AH17" s="341"/>
      <c r="AI17" s="341"/>
    </row>
    <row r="18" spans="1:35" s="339" customFormat="1" ht="15" customHeight="1">
      <c r="A18" s="423" t="s">
        <v>262</v>
      </c>
      <c r="B18" s="414" t="s">
        <v>540</v>
      </c>
      <c r="C18" s="802">
        <f t="shared" si="0"/>
        <v>5732330</v>
      </c>
      <c r="D18" s="802">
        <f t="shared" si="1"/>
        <v>5732330</v>
      </c>
      <c r="E18" s="803">
        <v>5388422</v>
      </c>
      <c r="F18" s="803">
        <v>5388422</v>
      </c>
      <c r="G18" s="803">
        <v>343908</v>
      </c>
      <c r="H18" s="803">
        <v>343908</v>
      </c>
      <c r="I18" s="808"/>
      <c r="J18" s="808"/>
      <c r="K18" s="803"/>
      <c r="L18" s="803"/>
      <c r="M18" s="803"/>
      <c r="N18" s="803"/>
      <c r="O18" s="803"/>
      <c r="P18" s="803"/>
      <c r="Q18" s="808"/>
      <c r="R18" s="808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4"/>
      <c r="AF18" s="804"/>
      <c r="AG18" s="341"/>
      <c r="AH18" s="341"/>
      <c r="AI18" s="341"/>
    </row>
    <row r="19" spans="1:35" s="339" customFormat="1" ht="15" customHeight="1">
      <c r="A19" s="423" t="s">
        <v>262</v>
      </c>
      <c r="B19" s="414" t="s">
        <v>687</v>
      </c>
      <c r="C19" s="802">
        <f t="shared" si="0"/>
        <v>2413000</v>
      </c>
      <c r="D19" s="802">
        <f>F19+H19+J19+L19+N19+P19+R19+T19+V19+X19+Z19+AB19+AD19</f>
        <v>2413000</v>
      </c>
      <c r="E19" s="803"/>
      <c r="F19" s="803"/>
      <c r="G19" s="803"/>
      <c r="H19" s="803"/>
      <c r="I19" s="808">
        <v>2413000</v>
      </c>
      <c r="J19" s="808">
        <v>2413000</v>
      </c>
      <c r="K19" s="803"/>
      <c r="L19" s="803"/>
      <c r="M19" s="803"/>
      <c r="N19" s="803"/>
      <c r="O19" s="803"/>
      <c r="P19" s="803"/>
      <c r="Q19" s="808"/>
      <c r="R19" s="808"/>
      <c r="S19" s="803"/>
      <c r="T19" s="803"/>
      <c r="U19" s="803"/>
      <c r="V19" s="803"/>
      <c r="W19" s="803"/>
      <c r="X19" s="803"/>
      <c r="Y19" s="803"/>
      <c r="Z19" s="803"/>
      <c r="AA19" s="803"/>
      <c r="AB19" s="803"/>
      <c r="AC19" s="803"/>
      <c r="AD19" s="803"/>
      <c r="AE19" s="804"/>
      <c r="AF19" s="804"/>
      <c r="AG19" s="341"/>
      <c r="AH19" s="341"/>
      <c r="AI19" s="341"/>
    </row>
    <row r="20" spans="1:35" s="339" customFormat="1" ht="15" customHeight="1">
      <c r="A20" s="421" t="s">
        <v>262</v>
      </c>
      <c r="B20" s="422" t="s">
        <v>268</v>
      </c>
      <c r="C20" s="802">
        <f t="shared" si="0"/>
        <v>71224000</v>
      </c>
      <c r="D20" s="802">
        <f t="shared" si="1"/>
        <v>71224000</v>
      </c>
      <c r="E20" s="803"/>
      <c r="F20" s="803"/>
      <c r="G20" s="803"/>
      <c r="H20" s="803"/>
      <c r="I20" s="808">
        <v>6524000</v>
      </c>
      <c r="J20" s="808">
        <v>6524000</v>
      </c>
      <c r="K20" s="803"/>
      <c r="L20" s="803"/>
      <c r="M20" s="802"/>
      <c r="N20" s="802"/>
      <c r="O20" s="802"/>
      <c r="P20" s="802"/>
      <c r="Q20" s="808">
        <v>64200000</v>
      </c>
      <c r="R20" s="808">
        <v>64200000</v>
      </c>
      <c r="S20" s="803">
        <v>500000</v>
      </c>
      <c r="T20" s="803">
        <v>500000</v>
      </c>
      <c r="U20" s="803"/>
      <c r="V20" s="803"/>
      <c r="W20" s="803"/>
      <c r="X20" s="803"/>
      <c r="Y20" s="803"/>
      <c r="Z20" s="803"/>
      <c r="AA20" s="803"/>
      <c r="AB20" s="803"/>
      <c r="AC20" s="803"/>
      <c r="AD20" s="803"/>
      <c r="AE20" s="804"/>
      <c r="AF20" s="804"/>
      <c r="AG20" s="341"/>
      <c r="AH20" s="341"/>
      <c r="AI20" s="341"/>
    </row>
    <row r="21" spans="1:32" s="339" customFormat="1" ht="15" customHeight="1">
      <c r="A21" s="421" t="s">
        <v>262</v>
      </c>
      <c r="B21" s="422" t="s">
        <v>269</v>
      </c>
      <c r="C21" s="802">
        <f t="shared" si="0"/>
        <v>153652588</v>
      </c>
      <c r="D21" s="802">
        <f t="shared" si="1"/>
        <v>153652588</v>
      </c>
      <c r="E21" s="803"/>
      <c r="F21" s="803"/>
      <c r="G21" s="803"/>
      <c r="H21" s="803"/>
      <c r="I21" s="808"/>
      <c r="J21" s="808"/>
      <c r="K21" s="803"/>
      <c r="L21" s="803"/>
      <c r="M21" s="803"/>
      <c r="N21" s="803"/>
      <c r="O21" s="803"/>
      <c r="P21" s="803"/>
      <c r="Q21" s="808">
        <v>153652588</v>
      </c>
      <c r="R21" s="808">
        <v>153652588</v>
      </c>
      <c r="S21" s="803"/>
      <c r="T21" s="803"/>
      <c r="U21" s="803"/>
      <c r="V21" s="803"/>
      <c r="W21" s="803"/>
      <c r="X21" s="803"/>
      <c r="Y21" s="803"/>
      <c r="Z21" s="803"/>
      <c r="AA21" s="803"/>
      <c r="AB21" s="803"/>
      <c r="AC21" s="803"/>
      <c r="AD21" s="803"/>
      <c r="AE21" s="806"/>
      <c r="AF21" s="806"/>
    </row>
    <row r="22" spans="1:35" s="339" customFormat="1" ht="15" customHeight="1">
      <c r="A22" s="421" t="s">
        <v>262</v>
      </c>
      <c r="B22" s="422" t="s">
        <v>270</v>
      </c>
      <c r="C22" s="802">
        <f t="shared" si="0"/>
        <v>20955000</v>
      </c>
      <c r="D22" s="802">
        <f t="shared" si="1"/>
        <v>20955000</v>
      </c>
      <c r="E22" s="805"/>
      <c r="F22" s="805"/>
      <c r="G22" s="805"/>
      <c r="H22" s="805"/>
      <c r="I22" s="807">
        <v>20955000</v>
      </c>
      <c r="J22" s="807">
        <v>20955000</v>
      </c>
      <c r="K22" s="805"/>
      <c r="L22" s="805"/>
      <c r="M22" s="805"/>
      <c r="N22" s="805"/>
      <c r="O22" s="805"/>
      <c r="P22" s="805"/>
      <c r="Q22" s="807"/>
      <c r="R22" s="807"/>
      <c r="S22" s="805"/>
      <c r="T22" s="805"/>
      <c r="U22" s="805"/>
      <c r="V22" s="805"/>
      <c r="W22" s="805"/>
      <c r="X22" s="805"/>
      <c r="Y22" s="805"/>
      <c r="Z22" s="805"/>
      <c r="AA22" s="803"/>
      <c r="AB22" s="803"/>
      <c r="AC22" s="803"/>
      <c r="AD22" s="803"/>
      <c r="AE22" s="804"/>
      <c r="AF22" s="804"/>
      <c r="AG22" s="341"/>
      <c r="AH22" s="341"/>
      <c r="AI22" s="341"/>
    </row>
    <row r="23" spans="1:35" s="339" customFormat="1" ht="15" customHeight="1">
      <c r="A23" s="421" t="s">
        <v>262</v>
      </c>
      <c r="B23" s="422" t="s">
        <v>330</v>
      </c>
      <c r="C23" s="802">
        <f t="shared" si="0"/>
        <v>11103620</v>
      </c>
      <c r="D23" s="802">
        <f>F23+H23+J23+L23+N23+P23+R23+T23+V23+X23+Z23+AB23+AD23</f>
        <v>11103620</v>
      </c>
      <c r="E23" s="805">
        <v>9674000</v>
      </c>
      <c r="F23" s="805">
        <v>9674000</v>
      </c>
      <c r="G23" s="805">
        <v>1302620</v>
      </c>
      <c r="H23" s="805">
        <v>1302620</v>
      </c>
      <c r="I23" s="807">
        <v>127000</v>
      </c>
      <c r="J23" s="807">
        <v>127000</v>
      </c>
      <c r="K23" s="805"/>
      <c r="L23" s="805"/>
      <c r="M23" s="805"/>
      <c r="N23" s="805"/>
      <c r="O23" s="805"/>
      <c r="P23" s="805"/>
      <c r="Q23" s="807"/>
      <c r="R23" s="807"/>
      <c r="S23" s="805"/>
      <c r="T23" s="805"/>
      <c r="U23" s="805"/>
      <c r="V23" s="805"/>
      <c r="W23" s="805"/>
      <c r="X23" s="805"/>
      <c r="Y23" s="805"/>
      <c r="Z23" s="805"/>
      <c r="AA23" s="803"/>
      <c r="AB23" s="803"/>
      <c r="AC23" s="803"/>
      <c r="AD23" s="803"/>
      <c r="AE23" s="804"/>
      <c r="AF23" s="804"/>
      <c r="AG23" s="341"/>
      <c r="AH23" s="341"/>
      <c r="AI23" s="341"/>
    </row>
    <row r="24" spans="1:35" s="339" customFormat="1" ht="15" customHeight="1">
      <c r="A24" s="421" t="s">
        <v>262</v>
      </c>
      <c r="B24" s="422" t="s">
        <v>293</v>
      </c>
      <c r="C24" s="802">
        <f t="shared" si="0"/>
        <v>45017420</v>
      </c>
      <c r="D24" s="802">
        <f t="shared" si="1"/>
        <v>45017420</v>
      </c>
      <c r="E24" s="805">
        <v>19030000</v>
      </c>
      <c r="F24" s="805">
        <v>19030000</v>
      </c>
      <c r="G24" s="805">
        <v>2152480</v>
      </c>
      <c r="H24" s="805">
        <v>2152480</v>
      </c>
      <c r="I24" s="807">
        <v>21834940</v>
      </c>
      <c r="J24" s="807">
        <v>21834940</v>
      </c>
      <c r="K24" s="805"/>
      <c r="L24" s="805"/>
      <c r="M24" s="807"/>
      <c r="N24" s="807"/>
      <c r="O24" s="805"/>
      <c r="P24" s="805"/>
      <c r="Q24" s="807">
        <v>2000000</v>
      </c>
      <c r="R24" s="807">
        <v>2000000</v>
      </c>
      <c r="S24" s="805"/>
      <c r="T24" s="805"/>
      <c r="U24" s="805"/>
      <c r="V24" s="805"/>
      <c r="W24" s="805"/>
      <c r="X24" s="805"/>
      <c r="Y24" s="805"/>
      <c r="Z24" s="805"/>
      <c r="AA24" s="803"/>
      <c r="AB24" s="803"/>
      <c r="AC24" s="803"/>
      <c r="AD24" s="803"/>
      <c r="AE24" s="804"/>
      <c r="AF24" s="804"/>
      <c r="AG24" s="341"/>
      <c r="AH24" s="341"/>
      <c r="AI24" s="341"/>
    </row>
    <row r="25" spans="1:35" s="339" customFormat="1" ht="15" customHeight="1">
      <c r="A25" s="421" t="s">
        <v>262</v>
      </c>
      <c r="B25" s="422" t="s">
        <v>294</v>
      </c>
      <c r="C25" s="802">
        <f t="shared" si="0"/>
        <v>8465573</v>
      </c>
      <c r="D25" s="802">
        <f t="shared" si="1"/>
        <v>8465573</v>
      </c>
      <c r="E25" s="805"/>
      <c r="F25" s="805"/>
      <c r="G25" s="805"/>
      <c r="H25" s="805"/>
      <c r="I25" s="807">
        <v>7636673</v>
      </c>
      <c r="J25" s="807">
        <v>7636673</v>
      </c>
      <c r="K25" s="805">
        <v>828900</v>
      </c>
      <c r="L25" s="805">
        <v>828900</v>
      </c>
      <c r="M25" s="807"/>
      <c r="N25" s="807"/>
      <c r="O25" s="805"/>
      <c r="P25" s="805"/>
      <c r="Q25" s="807"/>
      <c r="R25" s="807"/>
      <c r="S25" s="805"/>
      <c r="T25" s="805"/>
      <c r="U25" s="805"/>
      <c r="V25" s="805"/>
      <c r="W25" s="805"/>
      <c r="X25" s="805"/>
      <c r="Y25" s="805"/>
      <c r="Z25" s="805"/>
      <c r="AA25" s="803"/>
      <c r="AB25" s="803"/>
      <c r="AC25" s="803"/>
      <c r="AD25" s="803"/>
      <c r="AE25" s="804"/>
      <c r="AF25" s="804"/>
      <c r="AG25" s="341"/>
      <c r="AH25" s="341"/>
      <c r="AI25" s="341"/>
    </row>
    <row r="26" spans="1:35" s="339" customFormat="1" ht="15" customHeight="1" hidden="1">
      <c r="A26" s="421" t="s">
        <v>262</v>
      </c>
      <c r="B26" s="422" t="s">
        <v>300</v>
      </c>
      <c r="C26" s="802">
        <f t="shared" si="0"/>
        <v>0</v>
      </c>
      <c r="D26" s="802">
        <f t="shared" si="1"/>
        <v>0</v>
      </c>
      <c r="E26" s="805"/>
      <c r="F26" s="805"/>
      <c r="G26" s="805"/>
      <c r="H26" s="805"/>
      <c r="I26" s="807"/>
      <c r="J26" s="807"/>
      <c r="K26" s="805"/>
      <c r="L26" s="805"/>
      <c r="M26" s="807"/>
      <c r="N26" s="807"/>
      <c r="O26" s="805"/>
      <c r="P26" s="805"/>
      <c r="Q26" s="807"/>
      <c r="R26" s="807"/>
      <c r="S26" s="805"/>
      <c r="T26" s="805"/>
      <c r="U26" s="805"/>
      <c r="V26" s="805"/>
      <c r="W26" s="805"/>
      <c r="X26" s="805"/>
      <c r="Y26" s="805"/>
      <c r="Z26" s="805"/>
      <c r="AA26" s="803"/>
      <c r="AB26" s="803"/>
      <c r="AC26" s="803"/>
      <c r="AD26" s="803"/>
      <c r="AE26" s="804"/>
      <c r="AF26" s="804"/>
      <c r="AG26" s="341"/>
      <c r="AH26" s="341"/>
      <c r="AI26" s="341"/>
    </row>
    <row r="27" spans="1:35" s="339" customFormat="1" ht="15" customHeight="1" hidden="1">
      <c r="A27" s="421" t="s">
        <v>262</v>
      </c>
      <c r="B27" s="108" t="s">
        <v>660</v>
      </c>
      <c r="C27" s="802">
        <f t="shared" si="0"/>
        <v>0</v>
      </c>
      <c r="D27" s="802">
        <f>F27+H27+J27+L27+N27+P27+R27+T27+V27+X27+Z27+AB27+AD27</f>
        <v>0</v>
      </c>
      <c r="E27" s="805"/>
      <c r="F27" s="805"/>
      <c r="G27" s="805"/>
      <c r="H27" s="805"/>
      <c r="I27" s="807"/>
      <c r="J27" s="807"/>
      <c r="K27" s="805"/>
      <c r="L27" s="805"/>
      <c r="M27" s="807"/>
      <c r="N27" s="807"/>
      <c r="O27" s="805"/>
      <c r="P27" s="805"/>
      <c r="Q27" s="807"/>
      <c r="R27" s="807"/>
      <c r="S27" s="805"/>
      <c r="T27" s="805"/>
      <c r="U27" s="805"/>
      <c r="V27" s="805"/>
      <c r="W27" s="805"/>
      <c r="X27" s="805"/>
      <c r="Y27" s="805"/>
      <c r="Z27" s="805"/>
      <c r="AA27" s="803"/>
      <c r="AB27" s="803"/>
      <c r="AC27" s="803"/>
      <c r="AD27" s="803"/>
      <c r="AE27" s="804"/>
      <c r="AF27" s="804"/>
      <c r="AG27" s="341"/>
      <c r="AH27" s="341"/>
      <c r="AI27" s="341"/>
    </row>
    <row r="28" spans="1:35" s="339" customFormat="1" ht="15" customHeight="1" hidden="1">
      <c r="A28" s="421" t="s">
        <v>262</v>
      </c>
      <c r="B28" s="422" t="s">
        <v>301</v>
      </c>
      <c r="C28" s="802">
        <f t="shared" si="0"/>
        <v>0</v>
      </c>
      <c r="D28" s="802">
        <f t="shared" si="1"/>
        <v>0</v>
      </c>
      <c r="E28" s="805"/>
      <c r="F28" s="805"/>
      <c r="G28" s="805"/>
      <c r="H28" s="805"/>
      <c r="I28" s="807"/>
      <c r="J28" s="807"/>
      <c r="K28" s="805"/>
      <c r="L28" s="805"/>
      <c r="M28" s="807"/>
      <c r="N28" s="807"/>
      <c r="O28" s="805"/>
      <c r="P28" s="805"/>
      <c r="Q28" s="807"/>
      <c r="R28" s="807"/>
      <c r="S28" s="805"/>
      <c r="T28" s="805"/>
      <c r="U28" s="805"/>
      <c r="V28" s="805"/>
      <c r="W28" s="805"/>
      <c r="X28" s="805"/>
      <c r="Y28" s="805"/>
      <c r="Z28" s="805"/>
      <c r="AA28" s="803"/>
      <c r="AB28" s="803"/>
      <c r="AC28" s="803"/>
      <c r="AD28" s="803"/>
      <c r="AE28" s="804"/>
      <c r="AF28" s="804"/>
      <c r="AG28" s="341"/>
      <c r="AH28" s="341"/>
      <c r="AI28" s="341"/>
    </row>
    <row r="29" spans="1:35" s="339" customFormat="1" ht="15" customHeight="1">
      <c r="A29" s="421" t="s">
        <v>262</v>
      </c>
      <c r="B29" s="74" t="s">
        <v>686</v>
      </c>
      <c r="C29" s="802">
        <f t="shared" si="0"/>
        <v>3280522</v>
      </c>
      <c r="D29" s="802">
        <f t="shared" si="1"/>
        <v>3280522</v>
      </c>
      <c r="E29" s="805"/>
      <c r="F29" s="805"/>
      <c r="G29" s="805"/>
      <c r="H29" s="805"/>
      <c r="I29" s="1029">
        <v>3280522</v>
      </c>
      <c r="J29" s="1029">
        <v>3280522</v>
      </c>
      <c r="K29" s="805"/>
      <c r="L29" s="805"/>
      <c r="M29" s="807"/>
      <c r="N29" s="807"/>
      <c r="O29" s="805"/>
      <c r="P29" s="805"/>
      <c r="Q29" s="807"/>
      <c r="R29" s="807"/>
      <c r="S29" s="805"/>
      <c r="T29" s="805"/>
      <c r="U29" s="805"/>
      <c r="V29" s="805"/>
      <c r="W29" s="805"/>
      <c r="X29" s="805"/>
      <c r="Y29" s="805"/>
      <c r="Z29" s="805"/>
      <c r="AA29" s="803"/>
      <c r="AB29" s="803"/>
      <c r="AC29" s="803"/>
      <c r="AD29" s="803"/>
      <c r="AE29" s="804"/>
      <c r="AF29" s="804"/>
      <c r="AG29" s="341"/>
      <c r="AH29" s="341"/>
      <c r="AI29" s="341"/>
    </row>
    <row r="30" spans="1:35" s="339" customFormat="1" ht="15" customHeight="1">
      <c r="A30" s="421" t="s">
        <v>262</v>
      </c>
      <c r="B30" s="108" t="s">
        <v>658</v>
      </c>
      <c r="C30" s="802">
        <f t="shared" si="0"/>
        <v>6832300</v>
      </c>
      <c r="D30" s="802">
        <f t="shared" si="1"/>
        <v>6832300</v>
      </c>
      <c r="E30" s="805">
        <v>4024000</v>
      </c>
      <c r="F30" s="805">
        <v>4024000</v>
      </c>
      <c r="G30" s="805">
        <v>538120</v>
      </c>
      <c r="H30" s="805">
        <v>538120</v>
      </c>
      <c r="I30" s="807">
        <v>2270180</v>
      </c>
      <c r="J30" s="807">
        <v>2270180</v>
      </c>
      <c r="K30" s="805"/>
      <c r="L30" s="805"/>
      <c r="M30" s="807"/>
      <c r="N30" s="807"/>
      <c r="O30" s="805"/>
      <c r="P30" s="805"/>
      <c r="Q30" s="807"/>
      <c r="R30" s="807"/>
      <c r="S30" s="805"/>
      <c r="T30" s="805"/>
      <c r="U30" s="805"/>
      <c r="V30" s="805"/>
      <c r="W30" s="805"/>
      <c r="X30" s="805"/>
      <c r="Y30" s="805"/>
      <c r="Z30" s="805"/>
      <c r="AA30" s="803"/>
      <c r="AB30" s="803"/>
      <c r="AC30" s="803"/>
      <c r="AD30" s="803"/>
      <c r="AE30" s="804"/>
      <c r="AF30" s="804"/>
      <c r="AG30" s="341"/>
      <c r="AH30" s="341"/>
      <c r="AI30" s="341"/>
    </row>
    <row r="31" spans="1:35" s="339" customFormat="1" ht="15" customHeight="1">
      <c r="A31" s="419" t="s">
        <v>262</v>
      </c>
      <c r="B31" s="422" t="s">
        <v>7</v>
      </c>
      <c r="C31" s="802">
        <f t="shared" si="0"/>
        <v>42583153</v>
      </c>
      <c r="D31" s="802">
        <f t="shared" si="1"/>
        <v>42583153</v>
      </c>
      <c r="E31" s="805">
        <v>19542564</v>
      </c>
      <c r="F31" s="805">
        <v>19542564</v>
      </c>
      <c r="G31" s="805">
        <v>2615533</v>
      </c>
      <c r="H31" s="805">
        <v>2615533</v>
      </c>
      <c r="I31" s="807">
        <v>17148456</v>
      </c>
      <c r="J31" s="807">
        <v>17148456</v>
      </c>
      <c r="K31" s="805"/>
      <c r="L31" s="805"/>
      <c r="M31" s="807"/>
      <c r="N31" s="807"/>
      <c r="O31" s="805"/>
      <c r="P31" s="805"/>
      <c r="Q31" s="807">
        <v>2540000</v>
      </c>
      <c r="R31" s="807">
        <v>2540000</v>
      </c>
      <c r="S31" s="805">
        <v>736600</v>
      </c>
      <c r="T31" s="805">
        <v>736600</v>
      </c>
      <c r="U31" s="805"/>
      <c r="V31" s="805"/>
      <c r="W31" s="805"/>
      <c r="X31" s="805"/>
      <c r="Y31" s="805"/>
      <c r="Z31" s="805"/>
      <c r="AA31" s="803"/>
      <c r="AB31" s="803"/>
      <c r="AC31" s="803"/>
      <c r="AD31" s="803"/>
      <c r="AE31" s="804"/>
      <c r="AF31" s="804"/>
      <c r="AG31" s="341"/>
      <c r="AH31" s="341"/>
      <c r="AI31" s="341"/>
    </row>
    <row r="32" spans="1:35" s="339" customFormat="1" ht="15" customHeight="1">
      <c r="A32" s="421" t="s">
        <v>262</v>
      </c>
      <c r="B32" s="108" t="s">
        <v>541</v>
      </c>
      <c r="C32" s="802">
        <f t="shared" si="0"/>
        <v>2057004</v>
      </c>
      <c r="D32" s="802">
        <f t="shared" si="1"/>
        <v>2057004</v>
      </c>
      <c r="E32" s="805"/>
      <c r="F32" s="805"/>
      <c r="G32" s="805"/>
      <c r="H32" s="805"/>
      <c r="I32" s="807">
        <v>2057004</v>
      </c>
      <c r="J32" s="807">
        <v>2057004</v>
      </c>
      <c r="K32" s="805"/>
      <c r="L32" s="805"/>
      <c r="M32" s="807"/>
      <c r="N32" s="807"/>
      <c r="O32" s="805"/>
      <c r="P32" s="805"/>
      <c r="Q32" s="807"/>
      <c r="R32" s="807"/>
      <c r="S32" s="805"/>
      <c r="T32" s="805"/>
      <c r="U32" s="805"/>
      <c r="V32" s="805"/>
      <c r="W32" s="805"/>
      <c r="X32" s="805"/>
      <c r="Y32" s="805"/>
      <c r="Z32" s="805"/>
      <c r="AA32" s="803"/>
      <c r="AB32" s="803"/>
      <c r="AC32" s="803"/>
      <c r="AD32" s="803"/>
      <c r="AE32" s="804"/>
      <c r="AF32" s="804"/>
      <c r="AG32" s="341"/>
      <c r="AH32" s="341"/>
      <c r="AI32" s="341"/>
    </row>
    <row r="33" spans="1:35" s="339" customFormat="1" ht="28.5" customHeight="1">
      <c r="A33" s="424" t="s">
        <v>262</v>
      </c>
      <c r="B33" s="487" t="s">
        <v>543</v>
      </c>
      <c r="C33" s="802">
        <f t="shared" si="0"/>
        <v>4869168</v>
      </c>
      <c r="D33" s="802">
        <f t="shared" si="1"/>
        <v>4869168</v>
      </c>
      <c r="E33" s="805"/>
      <c r="F33" s="805"/>
      <c r="G33" s="805"/>
      <c r="H33" s="805"/>
      <c r="I33" s="807">
        <v>4869168</v>
      </c>
      <c r="J33" s="807">
        <v>4869168</v>
      </c>
      <c r="K33" s="805"/>
      <c r="L33" s="805"/>
      <c r="M33" s="807"/>
      <c r="N33" s="807"/>
      <c r="O33" s="805"/>
      <c r="P33" s="805"/>
      <c r="Q33" s="807"/>
      <c r="R33" s="807"/>
      <c r="S33" s="805"/>
      <c r="T33" s="805"/>
      <c r="U33" s="805"/>
      <c r="V33" s="807"/>
      <c r="W33" s="805"/>
      <c r="X33" s="805"/>
      <c r="Y33" s="805"/>
      <c r="Z33" s="805"/>
      <c r="AA33" s="803"/>
      <c r="AB33" s="803"/>
      <c r="AC33" s="803"/>
      <c r="AD33" s="803"/>
      <c r="AE33" s="804"/>
      <c r="AF33" s="804"/>
      <c r="AG33" s="341"/>
      <c r="AH33" s="341"/>
      <c r="AI33" s="341"/>
    </row>
    <row r="34" spans="1:35" s="339" customFormat="1" ht="15" customHeight="1">
      <c r="A34" s="421" t="s">
        <v>262</v>
      </c>
      <c r="B34" s="422" t="s">
        <v>8</v>
      </c>
      <c r="C34" s="802">
        <f t="shared" si="0"/>
        <v>26954496</v>
      </c>
      <c r="D34" s="802">
        <f t="shared" si="1"/>
        <v>26954496</v>
      </c>
      <c r="E34" s="805">
        <v>961500</v>
      </c>
      <c r="F34" s="805">
        <v>961500</v>
      </c>
      <c r="G34" s="805">
        <v>124995</v>
      </c>
      <c r="H34" s="805">
        <v>124995</v>
      </c>
      <c r="I34" s="807">
        <v>3810000</v>
      </c>
      <c r="J34" s="807">
        <v>3810000</v>
      </c>
      <c r="K34" s="805">
        <v>200000</v>
      </c>
      <c r="L34" s="805">
        <v>200000</v>
      </c>
      <c r="M34" s="807"/>
      <c r="N34" s="807"/>
      <c r="O34" s="805"/>
      <c r="P34" s="805"/>
      <c r="Q34" s="807">
        <v>18318000</v>
      </c>
      <c r="R34" s="807">
        <v>18318000</v>
      </c>
      <c r="S34" s="805">
        <v>3540001</v>
      </c>
      <c r="T34" s="805">
        <v>3540001</v>
      </c>
      <c r="U34" s="805"/>
      <c r="V34" s="807"/>
      <c r="W34" s="805"/>
      <c r="X34" s="805"/>
      <c r="Y34" s="805"/>
      <c r="Z34" s="805"/>
      <c r="AA34" s="803"/>
      <c r="AB34" s="803"/>
      <c r="AC34" s="803"/>
      <c r="AD34" s="803"/>
      <c r="AE34" s="804"/>
      <c r="AF34" s="804"/>
      <c r="AG34" s="341"/>
      <c r="AH34" s="341"/>
      <c r="AI34" s="341"/>
    </row>
    <row r="35" spans="1:32" s="341" customFormat="1" ht="15" customHeight="1">
      <c r="A35" s="421" t="s">
        <v>394</v>
      </c>
      <c r="B35" s="108" t="s">
        <v>542</v>
      </c>
      <c r="C35" s="802">
        <f t="shared" si="0"/>
        <v>7550000</v>
      </c>
      <c r="D35" s="802">
        <f t="shared" si="1"/>
        <v>7550000</v>
      </c>
      <c r="E35" s="803"/>
      <c r="F35" s="803"/>
      <c r="G35" s="803"/>
      <c r="H35" s="803"/>
      <c r="I35" s="808"/>
      <c r="J35" s="808"/>
      <c r="K35" s="803">
        <v>7550000</v>
      </c>
      <c r="L35" s="803">
        <v>7550000</v>
      </c>
      <c r="M35" s="808"/>
      <c r="N35" s="808"/>
      <c r="O35" s="803"/>
      <c r="P35" s="803"/>
      <c r="Q35" s="808"/>
      <c r="R35" s="808"/>
      <c r="S35" s="803"/>
      <c r="T35" s="808"/>
      <c r="U35" s="803"/>
      <c r="V35" s="803"/>
      <c r="W35" s="803"/>
      <c r="X35" s="803"/>
      <c r="Y35" s="803"/>
      <c r="Z35" s="803"/>
      <c r="AA35" s="803"/>
      <c r="AB35" s="803"/>
      <c r="AC35" s="803"/>
      <c r="AD35" s="803"/>
      <c r="AE35" s="804"/>
      <c r="AF35" s="804"/>
    </row>
    <row r="36" spans="1:35" s="339" customFormat="1" ht="15" customHeight="1">
      <c r="A36" s="424" t="s">
        <v>262</v>
      </c>
      <c r="B36" s="108" t="s">
        <v>546</v>
      </c>
      <c r="C36" s="802">
        <f t="shared" si="0"/>
        <v>428220</v>
      </c>
      <c r="D36" s="802">
        <f t="shared" si="1"/>
        <v>428220</v>
      </c>
      <c r="E36" s="805"/>
      <c r="F36" s="805"/>
      <c r="G36" s="805"/>
      <c r="H36" s="805"/>
      <c r="I36" s="807">
        <v>178220</v>
      </c>
      <c r="J36" s="807">
        <v>178220</v>
      </c>
      <c r="K36" s="805">
        <v>250000</v>
      </c>
      <c r="L36" s="805">
        <v>250000</v>
      </c>
      <c r="M36" s="807"/>
      <c r="N36" s="807"/>
      <c r="O36" s="805"/>
      <c r="P36" s="805"/>
      <c r="Q36" s="807"/>
      <c r="R36" s="807"/>
      <c r="S36" s="805"/>
      <c r="T36" s="805"/>
      <c r="U36" s="805"/>
      <c r="V36" s="807"/>
      <c r="W36" s="805"/>
      <c r="X36" s="805"/>
      <c r="Y36" s="805"/>
      <c r="Z36" s="805"/>
      <c r="AA36" s="803"/>
      <c r="AB36" s="803"/>
      <c r="AC36" s="803"/>
      <c r="AD36" s="803"/>
      <c r="AE36" s="804"/>
      <c r="AF36" s="804"/>
      <c r="AG36" s="341"/>
      <c r="AH36" s="341"/>
      <c r="AI36" s="341"/>
    </row>
    <row r="37" spans="1:35" s="339" customFormat="1" ht="15" customHeight="1" hidden="1">
      <c r="A37" s="421" t="s">
        <v>394</v>
      </c>
      <c r="B37" s="422" t="s">
        <v>303</v>
      </c>
      <c r="C37" s="802">
        <f t="shared" si="0"/>
        <v>0</v>
      </c>
      <c r="D37" s="802">
        <f t="shared" si="1"/>
        <v>0</v>
      </c>
      <c r="E37" s="805"/>
      <c r="F37" s="805"/>
      <c r="G37" s="805"/>
      <c r="H37" s="805"/>
      <c r="I37" s="807"/>
      <c r="J37" s="807"/>
      <c r="K37" s="805"/>
      <c r="L37" s="805"/>
      <c r="M37" s="807"/>
      <c r="N37" s="807"/>
      <c r="O37" s="805"/>
      <c r="P37" s="805"/>
      <c r="Q37" s="807"/>
      <c r="R37" s="807"/>
      <c r="S37" s="805"/>
      <c r="T37" s="805"/>
      <c r="U37" s="805"/>
      <c r="V37" s="807"/>
      <c r="W37" s="805"/>
      <c r="X37" s="805"/>
      <c r="Y37" s="805"/>
      <c r="Z37" s="805"/>
      <c r="AA37" s="803"/>
      <c r="AB37" s="803"/>
      <c r="AC37" s="803"/>
      <c r="AD37" s="803"/>
      <c r="AE37" s="804"/>
      <c r="AF37" s="804"/>
      <c r="AG37" s="341"/>
      <c r="AH37" s="341"/>
      <c r="AI37" s="341"/>
    </row>
    <row r="38" spans="1:35" s="339" customFormat="1" ht="15" customHeight="1">
      <c r="A38" s="421" t="s">
        <v>262</v>
      </c>
      <c r="B38" s="422" t="s">
        <v>304</v>
      </c>
      <c r="C38" s="802">
        <f t="shared" si="0"/>
        <v>317500</v>
      </c>
      <c r="D38" s="802">
        <f t="shared" si="1"/>
        <v>317500</v>
      </c>
      <c r="E38" s="805"/>
      <c r="F38" s="805"/>
      <c r="G38" s="805"/>
      <c r="H38" s="805"/>
      <c r="I38" s="807">
        <v>317500</v>
      </c>
      <c r="J38" s="807">
        <v>317500</v>
      </c>
      <c r="K38" s="805"/>
      <c r="L38" s="805"/>
      <c r="M38" s="807"/>
      <c r="N38" s="807"/>
      <c r="O38" s="805"/>
      <c r="P38" s="805"/>
      <c r="Q38" s="807"/>
      <c r="R38" s="807"/>
      <c r="S38" s="805"/>
      <c r="T38" s="805"/>
      <c r="U38" s="805"/>
      <c r="V38" s="807"/>
      <c r="W38" s="805"/>
      <c r="X38" s="805"/>
      <c r="Y38" s="805"/>
      <c r="Z38" s="805"/>
      <c r="AA38" s="803"/>
      <c r="AB38" s="803"/>
      <c r="AC38" s="803"/>
      <c r="AD38" s="803"/>
      <c r="AE38" s="804"/>
      <c r="AF38" s="804"/>
      <c r="AG38" s="341"/>
      <c r="AH38" s="341"/>
      <c r="AI38" s="341"/>
    </row>
    <row r="39" spans="1:35" s="339" customFormat="1" ht="15" customHeight="1">
      <c r="A39" s="424" t="s">
        <v>262</v>
      </c>
      <c r="B39" s="414" t="s">
        <v>547</v>
      </c>
      <c r="C39" s="802">
        <f t="shared" si="0"/>
        <v>11714500</v>
      </c>
      <c r="D39" s="802">
        <f>F39+H39+J39+L39+N39+P39+R39+T39+V39+X39+Z39+AB39+AD39</f>
        <v>11714500</v>
      </c>
      <c r="E39" s="805"/>
      <c r="F39" s="805"/>
      <c r="G39" s="805"/>
      <c r="H39" s="805"/>
      <c r="I39" s="807">
        <v>1714500</v>
      </c>
      <c r="J39" s="807">
        <v>1714500</v>
      </c>
      <c r="K39" s="805"/>
      <c r="L39" s="805"/>
      <c r="M39" s="807"/>
      <c r="N39" s="807"/>
      <c r="O39" s="805"/>
      <c r="P39" s="805"/>
      <c r="Q39" s="807">
        <v>10000000</v>
      </c>
      <c r="R39" s="807">
        <v>10000000</v>
      </c>
      <c r="S39" s="805"/>
      <c r="T39" s="805"/>
      <c r="U39" s="805"/>
      <c r="V39" s="807"/>
      <c r="W39" s="805"/>
      <c r="X39" s="805"/>
      <c r="Y39" s="805"/>
      <c r="Z39" s="805"/>
      <c r="AA39" s="803"/>
      <c r="AB39" s="803"/>
      <c r="AC39" s="803"/>
      <c r="AD39" s="803"/>
      <c r="AE39" s="804"/>
      <c r="AF39" s="804"/>
      <c r="AG39" s="341"/>
      <c r="AH39" s="341"/>
      <c r="AI39" s="341"/>
    </row>
    <row r="40" spans="1:35" s="339" customFormat="1" ht="15" customHeight="1">
      <c r="A40" s="424" t="s">
        <v>262</v>
      </c>
      <c r="B40" s="414" t="s">
        <v>688</v>
      </c>
      <c r="C40" s="802">
        <f t="shared" si="0"/>
        <v>4660900</v>
      </c>
      <c r="D40" s="802">
        <f t="shared" si="1"/>
        <v>4660900</v>
      </c>
      <c r="E40" s="805"/>
      <c r="F40" s="805"/>
      <c r="G40" s="805"/>
      <c r="H40" s="805"/>
      <c r="I40" s="807">
        <v>4660900</v>
      </c>
      <c r="J40" s="807">
        <v>4660900</v>
      </c>
      <c r="K40" s="805"/>
      <c r="L40" s="805"/>
      <c r="M40" s="807"/>
      <c r="N40" s="807"/>
      <c r="O40" s="805"/>
      <c r="P40" s="805"/>
      <c r="Q40" s="807"/>
      <c r="R40" s="807"/>
      <c r="S40" s="805"/>
      <c r="T40" s="805"/>
      <c r="U40" s="805"/>
      <c r="V40" s="807"/>
      <c r="W40" s="805"/>
      <c r="X40" s="805"/>
      <c r="Y40" s="805"/>
      <c r="Z40" s="805"/>
      <c r="AA40" s="803"/>
      <c r="AB40" s="803"/>
      <c r="AC40" s="803"/>
      <c r="AD40" s="803"/>
      <c r="AE40" s="804"/>
      <c r="AF40" s="804"/>
      <c r="AG40" s="341"/>
      <c r="AH40" s="341"/>
      <c r="AI40" s="341"/>
    </row>
    <row r="41" spans="1:35" s="339" customFormat="1" ht="15" customHeight="1" hidden="1">
      <c r="A41" s="421" t="s">
        <v>262</v>
      </c>
      <c r="B41" s="418"/>
      <c r="C41" s="802">
        <f t="shared" si="0"/>
        <v>0</v>
      </c>
      <c r="D41" s="802">
        <f>F41+H41+J41+L41+N41+P41+R41+T41+V41+X41+Z41+AB41+AD41</f>
        <v>0</v>
      </c>
      <c r="E41" s="805"/>
      <c r="F41" s="805"/>
      <c r="G41" s="805"/>
      <c r="H41" s="805"/>
      <c r="I41" s="807"/>
      <c r="J41" s="807"/>
      <c r="K41" s="805"/>
      <c r="L41" s="805"/>
      <c r="M41" s="807"/>
      <c r="N41" s="807"/>
      <c r="O41" s="805"/>
      <c r="P41" s="805"/>
      <c r="Q41" s="805"/>
      <c r="R41" s="805"/>
      <c r="S41" s="805"/>
      <c r="T41" s="805"/>
      <c r="U41" s="805"/>
      <c r="V41" s="807"/>
      <c r="W41" s="805"/>
      <c r="X41" s="805"/>
      <c r="Y41" s="805"/>
      <c r="Z41" s="805"/>
      <c r="AA41" s="803"/>
      <c r="AB41" s="803"/>
      <c r="AC41" s="803"/>
      <c r="AD41" s="803"/>
      <c r="AE41" s="804"/>
      <c r="AF41" s="804"/>
      <c r="AG41" s="341"/>
      <c r="AH41" s="341"/>
      <c r="AI41" s="341"/>
    </row>
    <row r="42" spans="1:35" s="339" customFormat="1" ht="15" customHeight="1">
      <c r="A42" s="421" t="s">
        <v>262</v>
      </c>
      <c r="B42" s="422" t="s">
        <v>130</v>
      </c>
      <c r="C42" s="802">
        <f t="shared" si="0"/>
        <v>35030124</v>
      </c>
      <c r="D42" s="802">
        <f t="shared" si="1"/>
        <v>35030124</v>
      </c>
      <c r="E42" s="805">
        <v>10148800</v>
      </c>
      <c r="F42" s="805">
        <v>10148800</v>
      </c>
      <c r="G42" s="805">
        <v>1303700</v>
      </c>
      <c r="H42" s="805">
        <v>1303700</v>
      </c>
      <c r="I42" s="807">
        <v>23577624</v>
      </c>
      <c r="J42" s="807">
        <v>23577624</v>
      </c>
      <c r="K42" s="805"/>
      <c r="L42" s="805"/>
      <c r="M42" s="807"/>
      <c r="N42" s="807"/>
      <c r="O42" s="805"/>
      <c r="P42" s="805"/>
      <c r="Q42" s="805"/>
      <c r="R42" s="805"/>
      <c r="S42" s="805"/>
      <c r="T42" s="805"/>
      <c r="U42" s="805"/>
      <c r="V42" s="807"/>
      <c r="W42" s="805"/>
      <c r="X42" s="805"/>
      <c r="Y42" s="805"/>
      <c r="Z42" s="805"/>
      <c r="AA42" s="803"/>
      <c r="AB42" s="803"/>
      <c r="AC42" s="803"/>
      <c r="AD42" s="803"/>
      <c r="AE42" s="804"/>
      <c r="AF42" s="804"/>
      <c r="AG42" s="341"/>
      <c r="AH42" s="341"/>
      <c r="AI42" s="341"/>
    </row>
    <row r="43" spans="1:35" s="339" customFormat="1" ht="15" customHeight="1">
      <c r="A43" s="421" t="s">
        <v>262</v>
      </c>
      <c r="B43" s="422" t="s">
        <v>9</v>
      </c>
      <c r="C43" s="802">
        <f t="shared" si="0"/>
        <v>7964700</v>
      </c>
      <c r="D43" s="802">
        <f t="shared" si="1"/>
        <v>7964700</v>
      </c>
      <c r="E43" s="805"/>
      <c r="F43" s="805"/>
      <c r="G43" s="805"/>
      <c r="H43" s="805"/>
      <c r="I43" s="807"/>
      <c r="J43" s="807"/>
      <c r="K43" s="805"/>
      <c r="L43" s="805"/>
      <c r="M43" s="807">
        <v>7964700</v>
      </c>
      <c r="N43" s="807">
        <v>7964700</v>
      </c>
      <c r="O43" s="805"/>
      <c r="P43" s="805"/>
      <c r="Q43" s="805"/>
      <c r="R43" s="805"/>
      <c r="S43" s="805"/>
      <c r="T43" s="805"/>
      <c r="U43" s="805"/>
      <c r="V43" s="807"/>
      <c r="W43" s="805"/>
      <c r="X43" s="805"/>
      <c r="Y43" s="805"/>
      <c r="Z43" s="805"/>
      <c r="AA43" s="803"/>
      <c r="AB43" s="803"/>
      <c r="AC43" s="803"/>
      <c r="AD43" s="803"/>
      <c r="AE43" s="804"/>
      <c r="AF43" s="804"/>
      <c r="AG43" s="341"/>
      <c r="AH43" s="341"/>
      <c r="AI43" s="341"/>
    </row>
    <row r="44" spans="1:35" s="339" customFormat="1" ht="15" customHeight="1">
      <c r="A44" s="424" t="s">
        <v>394</v>
      </c>
      <c r="B44" s="422" t="s">
        <v>9</v>
      </c>
      <c r="C44" s="802">
        <f aca="true" t="shared" si="2" ref="C44:D48">E44+G44+I44+K44+M44+O44+Q44+S44+U44+W44+Y44+AA44+AC44</f>
        <v>14850000</v>
      </c>
      <c r="D44" s="802">
        <f t="shared" si="2"/>
        <v>14850000</v>
      </c>
      <c r="E44" s="805"/>
      <c r="F44" s="805"/>
      <c r="G44" s="805"/>
      <c r="H44" s="805"/>
      <c r="I44" s="807">
        <v>13100000</v>
      </c>
      <c r="J44" s="807">
        <v>13100000</v>
      </c>
      <c r="K44" s="805">
        <v>1750000</v>
      </c>
      <c r="L44" s="805">
        <v>1750000</v>
      </c>
      <c r="M44" s="807"/>
      <c r="N44" s="807"/>
      <c r="O44" s="805"/>
      <c r="P44" s="805"/>
      <c r="Q44" s="805"/>
      <c r="R44" s="805"/>
      <c r="S44" s="805"/>
      <c r="T44" s="805"/>
      <c r="U44" s="805"/>
      <c r="V44" s="807"/>
      <c r="W44" s="805"/>
      <c r="X44" s="805"/>
      <c r="Y44" s="805"/>
      <c r="Z44" s="805"/>
      <c r="AA44" s="803"/>
      <c r="AB44" s="803"/>
      <c r="AC44" s="803"/>
      <c r="AD44" s="803"/>
      <c r="AE44" s="804"/>
      <c r="AF44" s="804"/>
      <c r="AG44" s="341"/>
      <c r="AH44" s="341"/>
      <c r="AI44" s="341"/>
    </row>
    <row r="45" spans="1:35" s="339" customFormat="1" ht="15" customHeight="1">
      <c r="A45" s="424" t="s">
        <v>394</v>
      </c>
      <c r="B45" s="414" t="s">
        <v>507</v>
      </c>
      <c r="C45" s="802">
        <f t="shared" si="2"/>
        <v>43700000</v>
      </c>
      <c r="D45" s="802">
        <f t="shared" si="2"/>
        <v>43700000</v>
      </c>
      <c r="E45" s="805"/>
      <c r="F45" s="805"/>
      <c r="G45" s="805"/>
      <c r="H45" s="805"/>
      <c r="I45" s="807"/>
      <c r="J45" s="807"/>
      <c r="K45" s="805"/>
      <c r="L45" s="805"/>
      <c r="M45" s="807"/>
      <c r="N45" s="807"/>
      <c r="O45" s="805"/>
      <c r="P45" s="805"/>
      <c r="Q45" s="805">
        <v>43700000</v>
      </c>
      <c r="R45" s="805">
        <v>43700000</v>
      </c>
      <c r="S45" s="805"/>
      <c r="T45" s="805"/>
      <c r="U45" s="805"/>
      <c r="V45" s="807"/>
      <c r="W45" s="805"/>
      <c r="X45" s="805"/>
      <c r="Y45" s="805"/>
      <c r="Z45" s="805"/>
      <c r="AA45" s="803"/>
      <c r="AB45" s="803"/>
      <c r="AC45" s="803"/>
      <c r="AD45" s="803"/>
      <c r="AE45" s="804"/>
      <c r="AF45" s="804"/>
      <c r="AG45" s="341"/>
      <c r="AH45" s="341"/>
      <c r="AI45" s="341"/>
    </row>
    <row r="46" spans="1:35" s="339" customFormat="1" ht="15" customHeight="1">
      <c r="A46" s="424" t="s">
        <v>262</v>
      </c>
      <c r="B46" s="414" t="s">
        <v>639</v>
      </c>
      <c r="C46" s="802">
        <f t="shared" si="2"/>
        <v>384000</v>
      </c>
      <c r="D46" s="802">
        <f t="shared" si="2"/>
        <v>384000</v>
      </c>
      <c r="E46" s="805"/>
      <c r="F46" s="805"/>
      <c r="G46" s="805"/>
      <c r="H46" s="805"/>
      <c r="I46" s="807">
        <v>384000</v>
      </c>
      <c r="J46" s="807">
        <v>384000</v>
      </c>
      <c r="K46" s="805"/>
      <c r="L46" s="807"/>
      <c r="M46" s="807"/>
      <c r="N46" s="807"/>
      <c r="O46" s="805"/>
      <c r="P46" s="805"/>
      <c r="Q46" s="805"/>
      <c r="R46" s="805"/>
      <c r="S46" s="805"/>
      <c r="T46" s="805"/>
      <c r="U46" s="805"/>
      <c r="V46" s="807"/>
      <c r="W46" s="805"/>
      <c r="X46" s="805"/>
      <c r="Y46" s="805"/>
      <c r="Z46" s="805"/>
      <c r="AA46" s="803"/>
      <c r="AB46" s="803"/>
      <c r="AC46" s="803"/>
      <c r="AD46" s="803"/>
      <c r="AE46" s="804"/>
      <c r="AF46" s="804"/>
      <c r="AG46" s="341"/>
      <c r="AH46" s="341"/>
      <c r="AI46" s="341"/>
    </row>
    <row r="47" spans="1:35" s="339" customFormat="1" ht="15" customHeight="1">
      <c r="A47" s="424" t="s">
        <v>262</v>
      </c>
      <c r="B47" s="414" t="s">
        <v>462</v>
      </c>
      <c r="C47" s="802">
        <f t="shared" si="2"/>
        <v>762000</v>
      </c>
      <c r="D47" s="802">
        <f t="shared" si="2"/>
        <v>762000</v>
      </c>
      <c r="E47" s="805"/>
      <c r="F47" s="805"/>
      <c r="G47" s="805"/>
      <c r="H47" s="805"/>
      <c r="I47" s="807">
        <v>762000</v>
      </c>
      <c r="J47" s="807">
        <v>762000</v>
      </c>
      <c r="K47" s="805"/>
      <c r="L47" s="807"/>
      <c r="M47" s="807"/>
      <c r="N47" s="807"/>
      <c r="O47" s="805"/>
      <c r="P47" s="805"/>
      <c r="Q47" s="805"/>
      <c r="R47" s="805"/>
      <c r="S47" s="805"/>
      <c r="T47" s="805"/>
      <c r="U47" s="805"/>
      <c r="V47" s="807"/>
      <c r="W47" s="805"/>
      <c r="X47" s="805"/>
      <c r="Y47" s="805"/>
      <c r="Z47" s="805"/>
      <c r="AA47" s="803"/>
      <c r="AB47" s="803"/>
      <c r="AC47" s="803"/>
      <c r="AD47" s="803"/>
      <c r="AE47" s="804"/>
      <c r="AF47" s="804"/>
      <c r="AG47" s="341"/>
      <c r="AH47" s="341"/>
      <c r="AI47" s="341"/>
    </row>
    <row r="48" spans="1:35" s="339" customFormat="1" ht="15" customHeight="1">
      <c r="A48" s="424" t="s">
        <v>262</v>
      </c>
      <c r="B48" s="419" t="s">
        <v>798</v>
      </c>
      <c r="C48" s="802">
        <f t="shared" si="2"/>
        <v>1384300</v>
      </c>
      <c r="D48" s="802">
        <f t="shared" si="2"/>
        <v>1384300</v>
      </c>
      <c r="E48" s="805"/>
      <c r="F48" s="805"/>
      <c r="G48" s="805"/>
      <c r="H48" s="805"/>
      <c r="I48" s="807">
        <v>1384300</v>
      </c>
      <c r="J48" s="807">
        <v>1384300</v>
      </c>
      <c r="K48" s="805"/>
      <c r="L48" s="807"/>
      <c r="M48" s="807"/>
      <c r="N48" s="807"/>
      <c r="O48" s="805"/>
      <c r="P48" s="805"/>
      <c r="Q48" s="805"/>
      <c r="R48" s="805"/>
      <c r="S48" s="805"/>
      <c r="T48" s="805"/>
      <c r="U48" s="805"/>
      <c r="V48" s="807"/>
      <c r="W48" s="805"/>
      <c r="X48" s="805"/>
      <c r="Y48" s="805"/>
      <c r="Z48" s="805"/>
      <c r="AA48" s="803"/>
      <c r="AB48" s="803"/>
      <c r="AC48" s="803"/>
      <c r="AD48" s="803"/>
      <c r="AE48" s="804"/>
      <c r="AF48" s="804"/>
      <c r="AG48" s="341"/>
      <c r="AH48" s="341"/>
      <c r="AI48" s="341"/>
    </row>
    <row r="49" spans="1:35" s="339" customFormat="1" ht="15" customHeight="1">
      <c r="A49" s="424" t="s">
        <v>262</v>
      </c>
      <c r="B49" s="108" t="s">
        <v>692</v>
      </c>
      <c r="C49" s="802">
        <f aca="true" t="shared" si="3" ref="C49:C54">E49+G49+I49+K49+M49+O49+Q49+S49+U49+W49+Y49+AA49+AC49</f>
        <v>181750197</v>
      </c>
      <c r="D49" s="802">
        <f aca="true" t="shared" si="4" ref="D49:D54">F49+H49+J49+L49+N49+P49+R49+T49+V49+X49+Z49+AB49+AD49</f>
        <v>181750197</v>
      </c>
      <c r="E49" s="805"/>
      <c r="F49" s="805"/>
      <c r="G49" s="805"/>
      <c r="H49" s="805"/>
      <c r="I49" s="807">
        <v>4207950</v>
      </c>
      <c r="J49" s="807">
        <v>4207950</v>
      </c>
      <c r="K49" s="805"/>
      <c r="L49" s="807"/>
      <c r="M49" s="807"/>
      <c r="N49" s="807"/>
      <c r="O49" s="805"/>
      <c r="P49" s="805"/>
      <c r="Q49" s="805">
        <v>177542247</v>
      </c>
      <c r="R49" s="805">
        <v>177542247</v>
      </c>
      <c r="S49" s="805"/>
      <c r="T49" s="805"/>
      <c r="U49" s="805"/>
      <c r="V49" s="807"/>
      <c r="W49" s="805"/>
      <c r="X49" s="805"/>
      <c r="Y49" s="805"/>
      <c r="Z49" s="805"/>
      <c r="AA49" s="803"/>
      <c r="AB49" s="803"/>
      <c r="AC49" s="803"/>
      <c r="AD49" s="803"/>
      <c r="AE49" s="804"/>
      <c r="AF49" s="804"/>
      <c r="AG49" s="341"/>
      <c r="AH49" s="341"/>
      <c r="AI49" s="341"/>
    </row>
    <row r="50" spans="1:35" s="339" customFormat="1" ht="15" customHeight="1">
      <c r="A50" s="424" t="s">
        <v>262</v>
      </c>
      <c r="B50" s="108" t="s">
        <v>548</v>
      </c>
      <c r="C50" s="802">
        <f t="shared" si="3"/>
        <v>40708488</v>
      </c>
      <c r="D50" s="802">
        <f t="shared" si="4"/>
        <v>40708488</v>
      </c>
      <c r="E50" s="805"/>
      <c r="F50" s="805"/>
      <c r="G50" s="805"/>
      <c r="H50" s="805"/>
      <c r="I50" s="807">
        <v>36460338</v>
      </c>
      <c r="J50" s="807">
        <v>36460338</v>
      </c>
      <c r="K50" s="805"/>
      <c r="L50" s="807"/>
      <c r="M50" s="807"/>
      <c r="N50" s="807"/>
      <c r="O50" s="805"/>
      <c r="P50" s="805"/>
      <c r="Q50" s="805"/>
      <c r="R50" s="805"/>
      <c r="S50" s="805">
        <v>4248150</v>
      </c>
      <c r="T50" s="805">
        <v>4248150</v>
      </c>
      <c r="U50" s="805"/>
      <c r="V50" s="807"/>
      <c r="W50" s="805"/>
      <c r="X50" s="805"/>
      <c r="Y50" s="805"/>
      <c r="Z50" s="805"/>
      <c r="AA50" s="803"/>
      <c r="AB50" s="803"/>
      <c r="AC50" s="803"/>
      <c r="AD50" s="803"/>
      <c r="AE50" s="804"/>
      <c r="AF50" s="804"/>
      <c r="AG50" s="341"/>
      <c r="AH50" s="341"/>
      <c r="AI50" s="341"/>
    </row>
    <row r="51" spans="1:35" s="339" customFormat="1" ht="15" customHeight="1">
      <c r="A51" s="424" t="s">
        <v>262</v>
      </c>
      <c r="B51" s="108" t="s">
        <v>691</v>
      </c>
      <c r="C51" s="802">
        <f>E51+G51+I51+K51+M51+O51+Q51+S51+U51+W51+Y51+AA51+AC51</f>
        <v>70000000</v>
      </c>
      <c r="D51" s="802">
        <f>F51+H51+J51+L51+N51+P51+R51+T51+V51+X51+Z51+AB51+AD51</f>
        <v>70000000</v>
      </c>
      <c r="E51" s="805"/>
      <c r="F51" s="805"/>
      <c r="G51" s="805"/>
      <c r="H51" s="805"/>
      <c r="I51" s="807"/>
      <c r="J51" s="807"/>
      <c r="K51" s="805"/>
      <c r="L51" s="807"/>
      <c r="M51" s="807"/>
      <c r="N51" s="807"/>
      <c r="O51" s="805"/>
      <c r="P51" s="805"/>
      <c r="Q51" s="805"/>
      <c r="R51" s="805"/>
      <c r="S51" s="805"/>
      <c r="T51" s="805"/>
      <c r="U51" s="805">
        <v>70000000</v>
      </c>
      <c r="V51" s="805">
        <v>70000000</v>
      </c>
      <c r="W51" s="805"/>
      <c r="X51" s="805"/>
      <c r="Y51" s="805"/>
      <c r="Z51" s="805"/>
      <c r="AA51" s="803"/>
      <c r="AB51" s="803"/>
      <c r="AC51" s="803"/>
      <c r="AD51" s="803"/>
      <c r="AE51" s="804"/>
      <c r="AF51" s="804"/>
      <c r="AG51" s="341"/>
      <c r="AH51" s="341"/>
      <c r="AI51" s="341"/>
    </row>
    <row r="52" spans="1:35" s="339" customFormat="1" ht="15" customHeight="1">
      <c r="A52" s="424" t="s">
        <v>262</v>
      </c>
      <c r="B52" s="108" t="s">
        <v>549</v>
      </c>
      <c r="C52" s="802">
        <f t="shared" si="3"/>
        <v>14000000</v>
      </c>
      <c r="D52" s="802">
        <f t="shared" si="4"/>
        <v>14000000</v>
      </c>
      <c r="E52" s="805"/>
      <c r="F52" s="805"/>
      <c r="G52" s="805"/>
      <c r="H52" s="805"/>
      <c r="I52" s="807">
        <v>275000</v>
      </c>
      <c r="J52" s="807">
        <v>275000</v>
      </c>
      <c r="K52" s="805"/>
      <c r="L52" s="807"/>
      <c r="M52" s="807"/>
      <c r="N52" s="807"/>
      <c r="O52" s="805"/>
      <c r="P52" s="805"/>
      <c r="Q52" s="805"/>
      <c r="R52" s="805"/>
      <c r="S52" s="805"/>
      <c r="T52" s="805"/>
      <c r="U52" s="805">
        <v>13725000</v>
      </c>
      <c r="V52" s="805">
        <v>13725000</v>
      </c>
      <c r="W52" s="805"/>
      <c r="X52" s="805"/>
      <c r="Y52" s="805"/>
      <c r="Z52" s="805"/>
      <c r="AA52" s="803"/>
      <c r="AB52" s="803"/>
      <c r="AC52" s="803"/>
      <c r="AD52" s="803"/>
      <c r="AE52" s="804"/>
      <c r="AF52" s="804"/>
      <c r="AG52" s="341"/>
      <c r="AH52" s="341"/>
      <c r="AI52" s="341"/>
    </row>
    <row r="53" spans="1:35" s="339" customFormat="1" ht="15" customHeight="1">
      <c r="A53" s="74" t="s">
        <v>637</v>
      </c>
      <c r="B53" s="108" t="s">
        <v>689</v>
      </c>
      <c r="C53" s="802">
        <f t="shared" si="3"/>
        <v>400000000</v>
      </c>
      <c r="D53" s="802">
        <f t="shared" si="4"/>
        <v>400000000</v>
      </c>
      <c r="E53" s="805"/>
      <c r="F53" s="805"/>
      <c r="G53" s="805"/>
      <c r="H53" s="805"/>
      <c r="I53" s="807">
        <v>85039370</v>
      </c>
      <c r="J53" s="807">
        <v>85039370</v>
      </c>
      <c r="K53" s="805"/>
      <c r="L53" s="807"/>
      <c r="M53" s="807"/>
      <c r="N53" s="807"/>
      <c r="O53" s="805"/>
      <c r="P53" s="805"/>
      <c r="Q53" s="805">
        <v>314960630</v>
      </c>
      <c r="R53" s="805">
        <v>314960630</v>
      </c>
      <c r="S53" s="805"/>
      <c r="T53" s="805"/>
      <c r="U53" s="805"/>
      <c r="V53" s="807"/>
      <c r="W53" s="805"/>
      <c r="X53" s="805"/>
      <c r="Y53" s="805"/>
      <c r="Z53" s="805"/>
      <c r="AA53" s="803"/>
      <c r="AB53" s="803"/>
      <c r="AC53" s="803"/>
      <c r="AD53" s="803"/>
      <c r="AE53" s="804"/>
      <c r="AF53" s="804"/>
      <c r="AG53" s="341"/>
      <c r="AH53" s="341"/>
      <c r="AI53" s="341"/>
    </row>
    <row r="54" spans="1:35" s="339" customFormat="1" ht="15" customHeight="1">
      <c r="A54" s="424" t="s">
        <v>262</v>
      </c>
      <c r="B54" s="108" t="s">
        <v>801</v>
      </c>
      <c r="C54" s="802">
        <f t="shared" si="3"/>
        <v>1576900000</v>
      </c>
      <c r="D54" s="802">
        <f t="shared" si="4"/>
        <v>1576900000</v>
      </c>
      <c r="E54" s="805"/>
      <c r="F54" s="805"/>
      <c r="G54" s="805"/>
      <c r="H54" s="805"/>
      <c r="I54" s="807"/>
      <c r="J54" s="807"/>
      <c r="K54" s="805"/>
      <c r="L54" s="807"/>
      <c r="M54" s="807"/>
      <c r="N54" s="807"/>
      <c r="O54" s="805"/>
      <c r="P54" s="805"/>
      <c r="Q54" s="805">
        <v>1576900000</v>
      </c>
      <c r="R54" s="805">
        <v>1576900000</v>
      </c>
      <c r="S54" s="805"/>
      <c r="T54" s="805"/>
      <c r="U54" s="805"/>
      <c r="V54" s="807"/>
      <c r="W54" s="805"/>
      <c r="X54" s="805"/>
      <c r="Y54" s="805"/>
      <c r="Z54" s="805"/>
      <c r="AA54" s="803"/>
      <c r="AB54" s="803"/>
      <c r="AC54" s="803"/>
      <c r="AD54" s="803"/>
      <c r="AE54" s="804"/>
      <c r="AF54" s="804"/>
      <c r="AG54" s="341"/>
      <c r="AH54" s="341"/>
      <c r="AI54" s="341"/>
    </row>
    <row r="55" spans="1:35" s="339" customFormat="1" ht="15" customHeight="1">
      <c r="A55" s="424" t="s">
        <v>262</v>
      </c>
      <c r="B55" s="108" t="s">
        <v>690</v>
      </c>
      <c r="C55" s="802">
        <f aca="true" t="shared" si="5" ref="C55:C66">E55+G55+I55+K55+M55+O55+Q55+S55+U55+W55+Y55+AA55+AC55</f>
        <v>1024883470</v>
      </c>
      <c r="D55" s="802">
        <f aca="true" t="shared" si="6" ref="D55:D64">F55+H55+J55+L55+N55+P55+R55+T55+V55+X55+Z55+AB55+AD55</f>
        <v>1024883470</v>
      </c>
      <c r="E55" s="805"/>
      <c r="F55" s="805"/>
      <c r="G55" s="805"/>
      <c r="H55" s="805"/>
      <c r="I55" s="807">
        <v>236079612</v>
      </c>
      <c r="J55" s="807">
        <v>236079612</v>
      </c>
      <c r="K55" s="805"/>
      <c r="L55" s="807"/>
      <c r="M55" s="807"/>
      <c r="N55" s="807"/>
      <c r="O55" s="805"/>
      <c r="P55" s="805"/>
      <c r="Q55" s="805">
        <v>788803858</v>
      </c>
      <c r="R55" s="805">
        <v>788803858</v>
      </c>
      <c r="S55" s="805"/>
      <c r="T55" s="805"/>
      <c r="U55" s="805"/>
      <c r="V55" s="807"/>
      <c r="W55" s="805"/>
      <c r="X55" s="805"/>
      <c r="Y55" s="805"/>
      <c r="Z55" s="805"/>
      <c r="AA55" s="803"/>
      <c r="AB55" s="803"/>
      <c r="AC55" s="803"/>
      <c r="AD55" s="803"/>
      <c r="AE55" s="804"/>
      <c r="AF55" s="804"/>
      <c r="AG55" s="341"/>
      <c r="AH55" s="341"/>
      <c r="AI55" s="341"/>
    </row>
    <row r="56" spans="1:35" s="339" customFormat="1" ht="15" customHeight="1">
      <c r="A56" s="424" t="s">
        <v>262</v>
      </c>
      <c r="B56" s="108" t="s">
        <v>659</v>
      </c>
      <c r="C56" s="802">
        <f t="shared" si="5"/>
        <v>254064694</v>
      </c>
      <c r="D56" s="802">
        <f t="shared" si="6"/>
        <v>254064694</v>
      </c>
      <c r="E56" s="805"/>
      <c r="F56" s="805"/>
      <c r="G56" s="805"/>
      <c r="H56" s="805"/>
      <c r="I56" s="807">
        <v>68915804</v>
      </c>
      <c r="J56" s="807">
        <v>68915804</v>
      </c>
      <c r="K56" s="805"/>
      <c r="L56" s="807"/>
      <c r="M56" s="807"/>
      <c r="N56" s="807"/>
      <c r="O56" s="805"/>
      <c r="P56" s="805"/>
      <c r="Q56" s="805"/>
      <c r="R56" s="805"/>
      <c r="S56" s="805">
        <v>185148890</v>
      </c>
      <c r="T56" s="805">
        <v>185148890</v>
      </c>
      <c r="U56" s="805"/>
      <c r="V56" s="807"/>
      <c r="W56" s="805"/>
      <c r="X56" s="805"/>
      <c r="Y56" s="805"/>
      <c r="Z56" s="805"/>
      <c r="AA56" s="803"/>
      <c r="AB56" s="803"/>
      <c r="AC56" s="803"/>
      <c r="AD56" s="803"/>
      <c r="AE56" s="804"/>
      <c r="AF56" s="804"/>
      <c r="AG56" s="341"/>
      <c r="AH56" s="341"/>
      <c r="AI56" s="341"/>
    </row>
    <row r="57" spans="1:35" s="339" customFormat="1" ht="15" customHeight="1">
      <c r="A57" s="424" t="s">
        <v>262</v>
      </c>
      <c r="B57" s="419" t="s">
        <v>799</v>
      </c>
      <c r="C57" s="802">
        <f t="shared" si="5"/>
        <v>149992600</v>
      </c>
      <c r="D57" s="802">
        <f t="shared" si="6"/>
        <v>149992600</v>
      </c>
      <c r="E57" s="805"/>
      <c r="F57" s="805"/>
      <c r="G57" s="805"/>
      <c r="H57" s="805"/>
      <c r="I57" s="807">
        <v>508000</v>
      </c>
      <c r="J57" s="807">
        <v>508000</v>
      </c>
      <c r="K57" s="805"/>
      <c r="L57" s="807"/>
      <c r="M57" s="807"/>
      <c r="N57" s="807"/>
      <c r="O57" s="805"/>
      <c r="P57" s="805"/>
      <c r="Q57" s="805">
        <v>149484600</v>
      </c>
      <c r="R57" s="805">
        <v>149484600</v>
      </c>
      <c r="S57" s="805"/>
      <c r="T57" s="805"/>
      <c r="U57" s="805"/>
      <c r="V57" s="807"/>
      <c r="W57" s="805"/>
      <c r="X57" s="805"/>
      <c r="Y57" s="805"/>
      <c r="Z57" s="805"/>
      <c r="AA57" s="803"/>
      <c r="AB57" s="803"/>
      <c r="AC57" s="803"/>
      <c r="AD57" s="803"/>
      <c r="AE57" s="804"/>
      <c r="AF57" s="804"/>
      <c r="AG57" s="341"/>
      <c r="AH57" s="341"/>
      <c r="AI57" s="341"/>
    </row>
    <row r="58" spans="1:35" s="339" customFormat="1" ht="15" customHeight="1">
      <c r="A58" s="424" t="s">
        <v>262</v>
      </c>
      <c r="B58" s="419" t="s">
        <v>800</v>
      </c>
      <c r="C58" s="802">
        <f t="shared" si="5"/>
        <v>228785046</v>
      </c>
      <c r="D58" s="802">
        <f t="shared" si="6"/>
        <v>228785046</v>
      </c>
      <c r="E58" s="805"/>
      <c r="F58" s="805"/>
      <c r="G58" s="805"/>
      <c r="H58" s="805"/>
      <c r="I58" s="807"/>
      <c r="J58" s="805"/>
      <c r="K58" s="805"/>
      <c r="L58" s="807"/>
      <c r="M58" s="807"/>
      <c r="N58" s="807"/>
      <c r="O58" s="805"/>
      <c r="P58" s="805"/>
      <c r="Q58" s="807">
        <v>76261683</v>
      </c>
      <c r="R58" s="807">
        <v>76261683</v>
      </c>
      <c r="S58" s="805">
        <v>152523363</v>
      </c>
      <c r="T58" s="805">
        <v>152523363</v>
      </c>
      <c r="U58" s="805"/>
      <c r="V58" s="807"/>
      <c r="W58" s="805"/>
      <c r="X58" s="805"/>
      <c r="Y58" s="805"/>
      <c r="Z58" s="805"/>
      <c r="AA58" s="803"/>
      <c r="AB58" s="803"/>
      <c r="AC58" s="803"/>
      <c r="AD58" s="803"/>
      <c r="AE58" s="804"/>
      <c r="AF58" s="804"/>
      <c r="AG58" s="341"/>
      <c r="AH58" s="341"/>
      <c r="AI58" s="341"/>
    </row>
    <row r="59" spans="1:35" s="339" customFormat="1" ht="15" customHeight="1" hidden="1">
      <c r="A59" s="423"/>
      <c r="B59" s="423"/>
      <c r="C59" s="802">
        <f t="shared" si="5"/>
        <v>0</v>
      </c>
      <c r="D59" s="802">
        <f t="shared" si="6"/>
        <v>0</v>
      </c>
      <c r="E59" s="805"/>
      <c r="F59" s="805"/>
      <c r="G59" s="805"/>
      <c r="H59" s="805"/>
      <c r="I59" s="807"/>
      <c r="J59" s="805"/>
      <c r="K59" s="805"/>
      <c r="L59" s="807"/>
      <c r="M59" s="807"/>
      <c r="N59" s="807"/>
      <c r="O59" s="805"/>
      <c r="P59" s="805"/>
      <c r="Q59" s="807"/>
      <c r="R59" s="807"/>
      <c r="S59" s="805"/>
      <c r="T59" s="805"/>
      <c r="U59" s="805"/>
      <c r="V59" s="807"/>
      <c r="W59" s="805"/>
      <c r="X59" s="805"/>
      <c r="Y59" s="805"/>
      <c r="Z59" s="805"/>
      <c r="AA59" s="803"/>
      <c r="AB59" s="803"/>
      <c r="AC59" s="803"/>
      <c r="AD59" s="803"/>
      <c r="AE59" s="804"/>
      <c r="AF59" s="804"/>
      <c r="AG59" s="341"/>
      <c r="AH59" s="341"/>
      <c r="AI59" s="341"/>
    </row>
    <row r="60" spans="1:35" s="339" customFormat="1" ht="15" customHeight="1" hidden="1">
      <c r="A60" s="423"/>
      <c r="B60" s="423"/>
      <c r="C60" s="802">
        <f t="shared" si="5"/>
        <v>0</v>
      </c>
      <c r="D60" s="802">
        <f t="shared" si="6"/>
        <v>0</v>
      </c>
      <c r="E60" s="805"/>
      <c r="F60" s="805"/>
      <c r="G60" s="805"/>
      <c r="H60" s="805"/>
      <c r="I60" s="807"/>
      <c r="J60" s="805"/>
      <c r="K60" s="805"/>
      <c r="L60" s="807"/>
      <c r="M60" s="807"/>
      <c r="N60" s="807"/>
      <c r="O60" s="805"/>
      <c r="P60" s="805"/>
      <c r="Q60" s="807"/>
      <c r="R60" s="807"/>
      <c r="S60" s="805"/>
      <c r="T60" s="805"/>
      <c r="U60" s="805"/>
      <c r="V60" s="807"/>
      <c r="W60" s="805"/>
      <c r="X60" s="805"/>
      <c r="Y60" s="805"/>
      <c r="Z60" s="805"/>
      <c r="AA60" s="803"/>
      <c r="AB60" s="803"/>
      <c r="AC60" s="803"/>
      <c r="AD60" s="803"/>
      <c r="AE60" s="804"/>
      <c r="AF60" s="804"/>
      <c r="AG60" s="341"/>
      <c r="AH60" s="341"/>
      <c r="AI60" s="341"/>
    </row>
    <row r="61" spans="1:35" s="339" customFormat="1" ht="15" customHeight="1" hidden="1">
      <c r="A61" s="424" t="s">
        <v>262</v>
      </c>
      <c r="B61" s="419"/>
      <c r="C61" s="802">
        <f t="shared" si="5"/>
        <v>0</v>
      </c>
      <c r="D61" s="802">
        <f t="shared" si="6"/>
        <v>0</v>
      </c>
      <c r="E61" s="805"/>
      <c r="F61" s="805"/>
      <c r="G61" s="805"/>
      <c r="H61" s="805"/>
      <c r="I61" s="807"/>
      <c r="J61" s="805"/>
      <c r="K61" s="805"/>
      <c r="L61" s="807"/>
      <c r="M61" s="807"/>
      <c r="N61" s="807"/>
      <c r="O61" s="805"/>
      <c r="P61" s="805"/>
      <c r="Q61" s="807"/>
      <c r="R61" s="807"/>
      <c r="S61" s="805"/>
      <c r="T61" s="805"/>
      <c r="U61" s="805"/>
      <c r="V61" s="807"/>
      <c r="W61" s="805"/>
      <c r="X61" s="805"/>
      <c r="Y61" s="805"/>
      <c r="Z61" s="805"/>
      <c r="AA61" s="803"/>
      <c r="AB61" s="803"/>
      <c r="AC61" s="803"/>
      <c r="AD61" s="803"/>
      <c r="AE61" s="804"/>
      <c r="AF61" s="804"/>
      <c r="AG61" s="341"/>
      <c r="AH61" s="341"/>
      <c r="AI61" s="341"/>
    </row>
    <row r="62" spans="1:35" s="339" customFormat="1" ht="15" customHeight="1" hidden="1">
      <c r="A62" s="424" t="s">
        <v>262</v>
      </c>
      <c r="B62" s="423"/>
      <c r="C62" s="802">
        <f t="shared" si="5"/>
        <v>0</v>
      </c>
      <c r="D62" s="802">
        <f t="shared" si="6"/>
        <v>0</v>
      </c>
      <c r="E62" s="805"/>
      <c r="F62" s="805"/>
      <c r="G62" s="805"/>
      <c r="H62" s="805"/>
      <c r="I62" s="807"/>
      <c r="J62" s="805"/>
      <c r="K62" s="805"/>
      <c r="L62" s="807"/>
      <c r="M62" s="807"/>
      <c r="N62" s="807"/>
      <c r="O62" s="805"/>
      <c r="P62" s="805"/>
      <c r="Q62" s="807"/>
      <c r="R62" s="805"/>
      <c r="S62" s="805"/>
      <c r="T62" s="805"/>
      <c r="U62" s="805"/>
      <c r="V62" s="807"/>
      <c r="W62" s="805"/>
      <c r="X62" s="805"/>
      <c r="Y62" s="805"/>
      <c r="Z62" s="805"/>
      <c r="AA62" s="803"/>
      <c r="AB62" s="803"/>
      <c r="AC62" s="803"/>
      <c r="AD62" s="803"/>
      <c r="AE62" s="804"/>
      <c r="AF62" s="804"/>
      <c r="AG62" s="341"/>
      <c r="AH62" s="341"/>
      <c r="AI62" s="341"/>
    </row>
    <row r="63" spans="1:35" s="339" customFormat="1" ht="15" customHeight="1" hidden="1">
      <c r="A63" s="424" t="s">
        <v>262</v>
      </c>
      <c r="B63" s="423"/>
      <c r="C63" s="802">
        <f t="shared" si="5"/>
        <v>0</v>
      </c>
      <c r="D63" s="802">
        <f t="shared" si="6"/>
        <v>0</v>
      </c>
      <c r="E63" s="805"/>
      <c r="F63" s="805"/>
      <c r="G63" s="805"/>
      <c r="H63" s="805"/>
      <c r="I63" s="807"/>
      <c r="J63" s="805"/>
      <c r="K63" s="805"/>
      <c r="L63" s="807"/>
      <c r="M63" s="807"/>
      <c r="N63" s="807"/>
      <c r="O63" s="805"/>
      <c r="P63" s="805"/>
      <c r="Q63" s="807"/>
      <c r="R63" s="805"/>
      <c r="S63" s="805"/>
      <c r="T63" s="807"/>
      <c r="U63" s="805"/>
      <c r="V63" s="807"/>
      <c r="W63" s="805"/>
      <c r="X63" s="805"/>
      <c r="Y63" s="805"/>
      <c r="Z63" s="805"/>
      <c r="AA63" s="803"/>
      <c r="AB63" s="803"/>
      <c r="AC63" s="803"/>
      <c r="AD63" s="803"/>
      <c r="AE63" s="804"/>
      <c r="AF63" s="804"/>
      <c r="AG63" s="341"/>
      <c r="AH63" s="341"/>
      <c r="AI63" s="341"/>
    </row>
    <row r="64" spans="1:35" s="339" customFormat="1" ht="15" customHeight="1">
      <c r="A64" s="417" t="s">
        <v>262</v>
      </c>
      <c r="B64" s="501" t="s">
        <v>745</v>
      </c>
      <c r="C64" s="802">
        <f t="shared" si="5"/>
        <v>100000</v>
      </c>
      <c r="D64" s="802">
        <f t="shared" si="6"/>
        <v>100000</v>
      </c>
      <c r="E64" s="805"/>
      <c r="F64" s="805"/>
      <c r="G64" s="805"/>
      <c r="H64" s="805"/>
      <c r="I64" s="807"/>
      <c r="J64" s="805"/>
      <c r="K64" s="805">
        <v>100000</v>
      </c>
      <c r="L64" s="805">
        <v>100000</v>
      </c>
      <c r="M64" s="807"/>
      <c r="N64" s="807"/>
      <c r="O64" s="805"/>
      <c r="P64" s="805"/>
      <c r="Q64" s="807"/>
      <c r="R64" s="805"/>
      <c r="S64" s="805"/>
      <c r="T64" s="807"/>
      <c r="U64" s="805"/>
      <c r="V64" s="805"/>
      <c r="W64" s="805"/>
      <c r="X64" s="805"/>
      <c r="Y64" s="805"/>
      <c r="Z64" s="805"/>
      <c r="AA64" s="803"/>
      <c r="AB64" s="803"/>
      <c r="AC64" s="803"/>
      <c r="AD64" s="803"/>
      <c r="AE64" s="804"/>
      <c r="AF64" s="804"/>
      <c r="AG64" s="341"/>
      <c r="AH64" s="341"/>
      <c r="AI64" s="341"/>
    </row>
    <row r="65" spans="1:35" s="339" customFormat="1" ht="15" customHeight="1">
      <c r="A65" s="424" t="s">
        <v>262</v>
      </c>
      <c r="B65" s="108" t="s">
        <v>568</v>
      </c>
      <c r="C65" s="802">
        <f t="shared" si="5"/>
        <v>186745398</v>
      </c>
      <c r="D65" s="802">
        <f aca="true" t="shared" si="7" ref="D65:D72">F65+H65+J65+L65+N65+P65+R65+T65+V65+X65+Z65+AB65+AD65</f>
        <v>186745398</v>
      </c>
      <c r="E65" s="805"/>
      <c r="F65" s="805"/>
      <c r="G65" s="805"/>
      <c r="H65" s="805"/>
      <c r="I65" s="807"/>
      <c r="J65" s="805"/>
      <c r="K65" s="805">
        <v>186745398</v>
      </c>
      <c r="L65" s="805">
        <v>186745398</v>
      </c>
      <c r="M65" s="807"/>
      <c r="N65" s="807"/>
      <c r="O65" s="805"/>
      <c r="P65" s="805"/>
      <c r="Q65" s="805"/>
      <c r="R65" s="805"/>
      <c r="S65" s="805"/>
      <c r="T65" s="807"/>
      <c r="U65" s="805"/>
      <c r="V65" s="805"/>
      <c r="W65" s="805"/>
      <c r="X65" s="805"/>
      <c r="Y65" s="805"/>
      <c r="Z65" s="805"/>
      <c r="AA65" s="803"/>
      <c r="AB65" s="803"/>
      <c r="AC65" s="803"/>
      <c r="AD65" s="803"/>
      <c r="AE65" s="804"/>
      <c r="AF65" s="804"/>
      <c r="AG65" s="341"/>
      <c r="AH65" s="341"/>
      <c r="AI65" s="341"/>
    </row>
    <row r="66" spans="1:35" s="339" customFormat="1" ht="15" customHeight="1" hidden="1">
      <c r="A66" s="424" t="s">
        <v>262</v>
      </c>
      <c r="B66" s="108"/>
      <c r="C66" s="802">
        <f t="shared" si="5"/>
        <v>373390796</v>
      </c>
      <c r="D66" s="802">
        <f t="shared" si="7"/>
        <v>0</v>
      </c>
      <c r="E66" s="805"/>
      <c r="F66" s="805"/>
      <c r="G66" s="805"/>
      <c r="H66" s="805"/>
      <c r="I66" s="807"/>
      <c r="J66" s="805"/>
      <c r="K66" s="805">
        <v>373390796</v>
      </c>
      <c r="L66" s="805"/>
      <c r="M66" s="807"/>
      <c r="N66" s="807"/>
      <c r="O66" s="805"/>
      <c r="P66" s="805"/>
      <c r="Q66" s="805"/>
      <c r="R66" s="805"/>
      <c r="S66" s="805"/>
      <c r="T66" s="807"/>
      <c r="U66" s="805"/>
      <c r="V66" s="805"/>
      <c r="W66" s="805"/>
      <c r="X66" s="805"/>
      <c r="Y66" s="805"/>
      <c r="Z66" s="805"/>
      <c r="AA66" s="803"/>
      <c r="AB66" s="803"/>
      <c r="AC66" s="803"/>
      <c r="AD66" s="803"/>
      <c r="AE66" s="804"/>
      <c r="AF66" s="804"/>
      <c r="AG66" s="341"/>
      <c r="AH66" s="341"/>
      <c r="AI66" s="341"/>
    </row>
    <row r="67" spans="1:35" s="339" customFormat="1" ht="15" customHeight="1">
      <c r="A67" s="424" t="s">
        <v>262</v>
      </c>
      <c r="B67" s="108" t="s">
        <v>567</v>
      </c>
      <c r="C67" s="802">
        <f aca="true" t="shared" si="8" ref="C67:C72">E67+G67+I67+K67+M67+O67+Q67+S67+U67+W67+Y67+AA67+AC67</f>
        <v>320825848</v>
      </c>
      <c r="D67" s="802">
        <f t="shared" si="7"/>
        <v>320825848</v>
      </c>
      <c r="E67" s="805"/>
      <c r="F67" s="805"/>
      <c r="G67" s="805"/>
      <c r="H67" s="805"/>
      <c r="I67" s="807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7"/>
      <c r="U67" s="805"/>
      <c r="V67" s="805"/>
      <c r="W67" s="805"/>
      <c r="X67" s="805"/>
      <c r="Y67" s="805"/>
      <c r="Z67" s="805"/>
      <c r="AA67" s="803">
        <v>320825848</v>
      </c>
      <c r="AB67" s="803">
        <v>320825848</v>
      </c>
      <c r="AC67" s="803"/>
      <c r="AD67" s="803"/>
      <c r="AE67" s="804"/>
      <c r="AF67" s="804"/>
      <c r="AG67" s="341"/>
      <c r="AH67" s="341"/>
      <c r="AI67" s="341"/>
    </row>
    <row r="68" spans="1:35" s="339" customFormat="1" ht="15" customHeight="1">
      <c r="A68" s="424" t="s">
        <v>262</v>
      </c>
      <c r="B68" s="108" t="s">
        <v>550</v>
      </c>
      <c r="C68" s="802">
        <f t="shared" si="8"/>
        <v>87124329</v>
      </c>
      <c r="D68" s="802">
        <f t="shared" si="7"/>
        <v>87124329</v>
      </c>
      <c r="E68" s="805"/>
      <c r="F68" s="805"/>
      <c r="G68" s="805"/>
      <c r="H68" s="805"/>
      <c r="I68" s="807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7"/>
      <c r="U68" s="805"/>
      <c r="V68" s="805"/>
      <c r="W68" s="805"/>
      <c r="X68" s="805"/>
      <c r="Y68" s="805"/>
      <c r="Z68" s="805"/>
      <c r="AA68" s="803">
        <v>87124329</v>
      </c>
      <c r="AB68" s="803">
        <v>87124329</v>
      </c>
      <c r="AC68" s="803"/>
      <c r="AD68" s="803"/>
      <c r="AE68" s="804"/>
      <c r="AF68" s="804"/>
      <c r="AG68" s="341"/>
      <c r="AH68" s="341"/>
      <c r="AI68" s="341"/>
    </row>
    <row r="69" spans="1:35" s="339" customFormat="1" ht="15" customHeight="1">
      <c r="A69" s="424" t="s">
        <v>262</v>
      </c>
      <c r="B69" s="108" t="s">
        <v>534</v>
      </c>
      <c r="C69" s="802">
        <f t="shared" si="8"/>
        <v>276705274</v>
      </c>
      <c r="D69" s="802">
        <f t="shared" si="7"/>
        <v>276705274</v>
      </c>
      <c r="E69" s="805"/>
      <c r="F69" s="805"/>
      <c r="G69" s="805"/>
      <c r="H69" s="805"/>
      <c r="I69" s="807"/>
      <c r="J69" s="807"/>
      <c r="K69" s="805"/>
      <c r="L69" s="805"/>
      <c r="M69" s="805"/>
      <c r="N69" s="805"/>
      <c r="O69" s="805"/>
      <c r="P69" s="805"/>
      <c r="Q69" s="805"/>
      <c r="R69" s="805"/>
      <c r="S69" s="805"/>
      <c r="T69" s="807"/>
      <c r="U69" s="805"/>
      <c r="V69" s="805"/>
      <c r="W69" s="805"/>
      <c r="X69" s="805"/>
      <c r="Y69" s="805"/>
      <c r="Z69" s="805"/>
      <c r="AA69" s="803">
        <v>276705274</v>
      </c>
      <c r="AB69" s="803">
        <v>276705274</v>
      </c>
      <c r="AC69" s="803"/>
      <c r="AD69" s="803"/>
      <c r="AE69" s="804"/>
      <c r="AF69" s="804"/>
      <c r="AG69" s="341"/>
      <c r="AH69" s="341"/>
      <c r="AI69" s="341"/>
    </row>
    <row r="70" spans="1:35" s="339" customFormat="1" ht="15" customHeight="1">
      <c r="A70" s="424" t="s">
        <v>262</v>
      </c>
      <c r="B70" s="108" t="s">
        <v>240</v>
      </c>
      <c r="C70" s="802">
        <f t="shared" si="8"/>
        <v>423742719</v>
      </c>
      <c r="D70" s="802">
        <f t="shared" si="7"/>
        <v>423742719</v>
      </c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3">
        <v>423742719</v>
      </c>
      <c r="AB70" s="803">
        <v>423742719</v>
      </c>
      <c r="AC70" s="803"/>
      <c r="AD70" s="803"/>
      <c r="AE70" s="804"/>
      <c r="AF70" s="804"/>
      <c r="AG70" s="341"/>
      <c r="AH70" s="341"/>
      <c r="AI70" s="341"/>
    </row>
    <row r="71" spans="1:35" s="339" customFormat="1" ht="15" customHeight="1">
      <c r="A71" s="424" t="s">
        <v>262</v>
      </c>
      <c r="B71" s="108" t="s">
        <v>352</v>
      </c>
      <c r="C71" s="802">
        <f t="shared" si="8"/>
        <v>232267856</v>
      </c>
      <c r="D71" s="802">
        <f t="shared" si="7"/>
        <v>232267856</v>
      </c>
      <c r="E71" s="805"/>
      <c r="F71" s="805"/>
      <c r="G71" s="805"/>
      <c r="H71" s="807"/>
      <c r="I71" s="805"/>
      <c r="J71" s="807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3">
        <v>232267856</v>
      </c>
      <c r="AB71" s="803">
        <v>232267856</v>
      </c>
      <c r="AC71" s="803"/>
      <c r="AD71" s="803"/>
      <c r="AE71" s="804"/>
      <c r="AF71" s="804"/>
      <c r="AG71" s="341"/>
      <c r="AH71" s="341"/>
      <c r="AI71" s="341"/>
    </row>
    <row r="72" spans="1:35" s="339" customFormat="1" ht="15" customHeight="1">
      <c r="A72" s="421"/>
      <c r="B72" s="425"/>
      <c r="C72" s="802">
        <f t="shared" si="8"/>
        <v>0</v>
      </c>
      <c r="D72" s="802">
        <f t="shared" si="7"/>
        <v>0</v>
      </c>
      <c r="E72" s="805"/>
      <c r="F72" s="805"/>
      <c r="G72" s="805"/>
      <c r="H72" s="805"/>
      <c r="I72" s="805"/>
      <c r="J72" s="807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3"/>
      <c r="AB72" s="808"/>
      <c r="AC72" s="803"/>
      <c r="AD72" s="803"/>
      <c r="AE72" s="804"/>
      <c r="AF72" s="804"/>
      <c r="AG72" s="341"/>
      <c r="AH72" s="341"/>
      <c r="AI72" s="341"/>
    </row>
    <row r="73" spans="1:35" s="339" customFormat="1" ht="8.25" customHeight="1">
      <c r="A73" s="421"/>
      <c r="B73" s="425"/>
      <c r="C73" s="802"/>
      <c r="D73" s="802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3"/>
      <c r="AB73" s="803"/>
      <c r="AC73" s="803"/>
      <c r="AD73" s="803"/>
      <c r="AE73" s="804"/>
      <c r="AF73" s="804"/>
      <c r="AG73" s="341"/>
      <c r="AH73" s="341"/>
      <c r="AI73" s="341"/>
    </row>
    <row r="74" spans="1:35" s="339" customFormat="1" ht="15" customHeight="1">
      <c r="A74" s="423"/>
      <c r="B74" s="502" t="s">
        <v>73</v>
      </c>
      <c r="C74" s="802">
        <v>6511270293</v>
      </c>
      <c r="D74" s="802">
        <f>F74+H74+J74+L74+N74+P74+R74+T74+V74+X74+Z74+AB74+AD74</f>
        <v>6511270293</v>
      </c>
      <c r="E74" s="809">
        <f aca="true" t="shared" si="9" ref="E74:AD74">SUM(E10:E72)</f>
        <v>104675380</v>
      </c>
      <c r="F74" s="809">
        <f t="shared" si="9"/>
        <v>104675380</v>
      </c>
      <c r="G74" s="809">
        <f t="shared" si="9"/>
        <v>13691950</v>
      </c>
      <c r="H74" s="809">
        <f t="shared" si="9"/>
        <v>13691950</v>
      </c>
      <c r="I74" s="809">
        <f t="shared" si="9"/>
        <v>675864092</v>
      </c>
      <c r="J74" s="809">
        <f t="shared" si="9"/>
        <v>675864092</v>
      </c>
      <c r="K74" s="809">
        <f t="shared" si="9"/>
        <v>702218213</v>
      </c>
      <c r="L74" s="810">
        <f t="shared" si="9"/>
        <v>328827417</v>
      </c>
      <c r="M74" s="810">
        <f t="shared" si="9"/>
        <v>7964700</v>
      </c>
      <c r="N74" s="810">
        <f t="shared" si="9"/>
        <v>7964700</v>
      </c>
      <c r="O74" s="810">
        <f t="shared" si="9"/>
        <v>55216212</v>
      </c>
      <c r="P74" s="810">
        <f t="shared" si="9"/>
        <v>55216212</v>
      </c>
      <c r="Q74" s="810">
        <f t="shared" si="9"/>
        <v>3403923179</v>
      </c>
      <c r="R74" s="810">
        <f t="shared" si="9"/>
        <v>3403923179</v>
      </c>
      <c r="S74" s="810">
        <f t="shared" si="9"/>
        <v>388239493</v>
      </c>
      <c r="T74" s="810">
        <f t="shared" si="9"/>
        <v>388239493</v>
      </c>
      <c r="U74" s="810">
        <f t="shared" si="9"/>
        <v>83725000</v>
      </c>
      <c r="V74" s="810">
        <f t="shared" si="9"/>
        <v>83725000</v>
      </c>
      <c r="W74" s="810">
        <f t="shared" si="9"/>
        <v>65100000</v>
      </c>
      <c r="X74" s="810">
        <f t="shared" si="9"/>
        <v>65100000</v>
      </c>
      <c r="Y74" s="810">
        <f t="shared" si="9"/>
        <v>43376844</v>
      </c>
      <c r="Z74" s="810">
        <f t="shared" si="9"/>
        <v>43376844</v>
      </c>
      <c r="AA74" s="810">
        <f t="shared" si="9"/>
        <v>1340666026</v>
      </c>
      <c r="AB74" s="810">
        <f t="shared" si="9"/>
        <v>1340666026</v>
      </c>
      <c r="AC74" s="810">
        <f t="shared" si="9"/>
        <v>0</v>
      </c>
      <c r="AD74" s="809">
        <f t="shared" si="9"/>
        <v>0</v>
      </c>
      <c r="AE74" s="804"/>
      <c r="AF74" s="804"/>
      <c r="AG74" s="341"/>
      <c r="AH74" s="341"/>
      <c r="AI74" s="341"/>
    </row>
    <row r="75" spans="1:35" s="339" customFormat="1" ht="6.75" customHeight="1">
      <c r="A75" s="423"/>
      <c r="B75" s="342"/>
      <c r="C75" s="802"/>
      <c r="D75" s="802"/>
      <c r="E75" s="809"/>
      <c r="F75" s="809"/>
      <c r="G75" s="809"/>
      <c r="H75" s="809"/>
      <c r="I75" s="809"/>
      <c r="J75" s="809"/>
      <c r="K75" s="809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  <c r="Y75" s="810"/>
      <c r="Z75" s="810"/>
      <c r="AA75" s="810"/>
      <c r="AB75" s="810"/>
      <c r="AC75" s="808"/>
      <c r="AD75" s="803"/>
      <c r="AE75" s="804"/>
      <c r="AF75" s="804"/>
      <c r="AG75" s="341"/>
      <c r="AH75" s="341"/>
      <c r="AI75" s="341"/>
    </row>
    <row r="76" spans="1:35" s="339" customFormat="1" ht="15" customHeight="1">
      <c r="A76" s="423"/>
      <c r="B76" s="502" t="s">
        <v>551</v>
      </c>
      <c r="C76" s="809">
        <f>C74-C78-C80</f>
        <v>6443603489</v>
      </c>
      <c r="D76" s="809">
        <f>D74-D78-D80</f>
        <v>6443603489</v>
      </c>
      <c r="E76" s="809">
        <f aca="true" t="shared" si="10" ref="E76:T76">E74-E78-E80</f>
        <v>103675380</v>
      </c>
      <c r="F76" s="809">
        <f t="shared" si="10"/>
        <v>103675380</v>
      </c>
      <c r="G76" s="809">
        <f t="shared" si="10"/>
        <v>13423646</v>
      </c>
      <c r="H76" s="809">
        <f t="shared" si="10"/>
        <v>13423646</v>
      </c>
      <c r="I76" s="809">
        <f t="shared" si="10"/>
        <v>662465592</v>
      </c>
      <c r="J76" s="809">
        <f t="shared" si="10"/>
        <v>662465592</v>
      </c>
      <c r="K76" s="809">
        <f t="shared" si="10"/>
        <v>692918213</v>
      </c>
      <c r="L76" s="809">
        <f t="shared" si="10"/>
        <v>319527417</v>
      </c>
      <c r="M76" s="809">
        <f t="shared" si="10"/>
        <v>7964700</v>
      </c>
      <c r="N76" s="809">
        <f t="shared" si="10"/>
        <v>7964700</v>
      </c>
      <c r="O76" s="809">
        <f t="shared" si="10"/>
        <v>55216212</v>
      </c>
      <c r="P76" s="809">
        <f t="shared" si="10"/>
        <v>55216212</v>
      </c>
      <c r="Q76" s="809">
        <f t="shared" si="10"/>
        <v>3360223179</v>
      </c>
      <c r="R76" s="809">
        <f t="shared" si="10"/>
        <v>3360223179</v>
      </c>
      <c r="S76" s="809">
        <f t="shared" si="10"/>
        <v>388239493</v>
      </c>
      <c r="T76" s="809">
        <f t="shared" si="10"/>
        <v>388239493</v>
      </c>
      <c r="U76" s="810">
        <f aca="true" t="shared" si="11" ref="U76:AD76">U74-U78-U80</f>
        <v>83725000</v>
      </c>
      <c r="V76" s="810">
        <f t="shared" si="11"/>
        <v>83725000</v>
      </c>
      <c r="W76" s="810">
        <f t="shared" si="11"/>
        <v>65100000</v>
      </c>
      <c r="X76" s="810">
        <f t="shared" si="11"/>
        <v>65100000</v>
      </c>
      <c r="Y76" s="810">
        <f t="shared" si="11"/>
        <v>43376844</v>
      </c>
      <c r="Z76" s="810">
        <f t="shared" si="11"/>
        <v>43376844</v>
      </c>
      <c r="AA76" s="810">
        <f t="shared" si="11"/>
        <v>1340666026</v>
      </c>
      <c r="AB76" s="810">
        <f t="shared" si="11"/>
        <v>1340666026</v>
      </c>
      <c r="AC76" s="810">
        <f t="shared" si="11"/>
        <v>0</v>
      </c>
      <c r="AD76" s="809">
        <f t="shared" si="11"/>
        <v>0</v>
      </c>
      <c r="AE76" s="804"/>
      <c r="AF76" s="804"/>
      <c r="AG76" s="341"/>
      <c r="AH76" s="341"/>
      <c r="AI76" s="341"/>
    </row>
    <row r="77" spans="1:35" s="339" customFormat="1" ht="6.75" customHeight="1">
      <c r="A77" s="423"/>
      <c r="B77" s="342"/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  <c r="AA77" s="802"/>
      <c r="AB77" s="802"/>
      <c r="AC77" s="802"/>
      <c r="AD77" s="802"/>
      <c r="AE77" s="804"/>
      <c r="AF77" s="804"/>
      <c r="AG77" s="341"/>
      <c r="AH77" s="341"/>
      <c r="AI77" s="341"/>
    </row>
    <row r="78" spans="1:35" s="339" customFormat="1" ht="15" customHeight="1">
      <c r="A78" s="423"/>
      <c r="B78" s="502" t="s">
        <v>552</v>
      </c>
      <c r="C78" s="809">
        <f>C44+C35+C13+C45</f>
        <v>67666804</v>
      </c>
      <c r="D78" s="809">
        <f aca="true" t="shared" si="12" ref="D78:X78">D44+D35+D13+D45</f>
        <v>67666804</v>
      </c>
      <c r="E78" s="809">
        <f t="shared" si="12"/>
        <v>1000000</v>
      </c>
      <c r="F78" s="809">
        <f t="shared" si="12"/>
        <v>1000000</v>
      </c>
      <c r="G78" s="809">
        <f t="shared" si="12"/>
        <v>268304</v>
      </c>
      <c r="H78" s="809">
        <f t="shared" si="12"/>
        <v>268304</v>
      </c>
      <c r="I78" s="809">
        <f t="shared" si="12"/>
        <v>13398500</v>
      </c>
      <c r="J78" s="809">
        <f t="shared" si="12"/>
        <v>13398500</v>
      </c>
      <c r="K78" s="809">
        <f t="shared" si="12"/>
        <v>9300000</v>
      </c>
      <c r="L78" s="809">
        <f t="shared" si="12"/>
        <v>9300000</v>
      </c>
      <c r="M78" s="809">
        <f t="shared" si="12"/>
        <v>0</v>
      </c>
      <c r="N78" s="809">
        <f t="shared" si="12"/>
        <v>0</v>
      </c>
      <c r="O78" s="809">
        <f t="shared" si="12"/>
        <v>0</v>
      </c>
      <c r="P78" s="809">
        <f t="shared" si="12"/>
        <v>0</v>
      </c>
      <c r="Q78" s="809">
        <f t="shared" si="12"/>
        <v>43700000</v>
      </c>
      <c r="R78" s="809">
        <f t="shared" si="12"/>
        <v>43700000</v>
      </c>
      <c r="S78" s="809">
        <f t="shared" si="12"/>
        <v>0</v>
      </c>
      <c r="T78" s="809">
        <f t="shared" si="12"/>
        <v>0</v>
      </c>
      <c r="U78" s="809">
        <f t="shared" si="12"/>
        <v>0</v>
      </c>
      <c r="V78" s="809">
        <f t="shared" si="12"/>
        <v>0</v>
      </c>
      <c r="W78" s="809">
        <f t="shared" si="12"/>
        <v>0</v>
      </c>
      <c r="X78" s="809">
        <f t="shared" si="12"/>
        <v>0</v>
      </c>
      <c r="Y78" s="809">
        <f aca="true" t="shared" si="13" ref="Y78:AD78">Y44+Y35+Y13</f>
        <v>0</v>
      </c>
      <c r="Z78" s="809">
        <f t="shared" si="13"/>
        <v>0</v>
      </c>
      <c r="AA78" s="809">
        <f t="shared" si="13"/>
        <v>0</v>
      </c>
      <c r="AB78" s="809">
        <f t="shared" si="13"/>
        <v>0</v>
      </c>
      <c r="AC78" s="809">
        <f t="shared" si="13"/>
        <v>0</v>
      </c>
      <c r="AD78" s="809">
        <f t="shared" si="13"/>
        <v>0</v>
      </c>
      <c r="AE78" s="804"/>
      <c r="AF78" s="804"/>
      <c r="AG78" s="341"/>
      <c r="AH78" s="341"/>
      <c r="AI78" s="341"/>
    </row>
    <row r="79" spans="1:32" s="345" customFormat="1" ht="6" customHeight="1">
      <c r="A79" s="343"/>
      <c r="B79" s="343"/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2"/>
      <c r="AF79" s="812"/>
    </row>
    <row r="80" spans="1:32" s="345" customFormat="1" ht="15" customHeight="1">
      <c r="A80" s="343"/>
      <c r="B80" s="502" t="s">
        <v>553</v>
      </c>
      <c r="C80" s="809">
        <v>0</v>
      </c>
      <c r="D80" s="809">
        <v>0</v>
      </c>
      <c r="E80" s="809">
        <v>0</v>
      </c>
      <c r="F80" s="809">
        <v>0</v>
      </c>
      <c r="G80" s="809">
        <v>0</v>
      </c>
      <c r="H80" s="809">
        <v>0</v>
      </c>
      <c r="I80" s="809">
        <v>0</v>
      </c>
      <c r="J80" s="809">
        <v>0</v>
      </c>
      <c r="K80" s="809">
        <v>0</v>
      </c>
      <c r="L80" s="809">
        <v>0</v>
      </c>
      <c r="M80" s="809">
        <v>0</v>
      </c>
      <c r="N80" s="809">
        <v>0</v>
      </c>
      <c r="O80" s="809">
        <v>0</v>
      </c>
      <c r="P80" s="809">
        <v>0</v>
      </c>
      <c r="Q80" s="809">
        <v>0</v>
      </c>
      <c r="R80" s="809">
        <v>0</v>
      </c>
      <c r="S80" s="809">
        <v>0</v>
      </c>
      <c r="T80" s="809">
        <v>0</v>
      </c>
      <c r="U80" s="809">
        <v>0</v>
      </c>
      <c r="V80" s="809">
        <v>0</v>
      </c>
      <c r="W80" s="809">
        <v>0</v>
      </c>
      <c r="X80" s="809">
        <v>0</v>
      </c>
      <c r="Y80" s="809">
        <v>0</v>
      </c>
      <c r="Z80" s="809">
        <v>0</v>
      </c>
      <c r="AA80" s="809">
        <v>0</v>
      </c>
      <c r="AB80" s="809">
        <v>0</v>
      </c>
      <c r="AC80" s="809">
        <v>0</v>
      </c>
      <c r="AD80" s="809">
        <v>0</v>
      </c>
      <c r="AE80" s="812"/>
      <c r="AF80" s="812"/>
    </row>
    <row r="81" spans="1:32" s="345" customFormat="1" ht="15" customHeight="1">
      <c r="A81" s="343"/>
      <c r="B81" s="343"/>
      <c r="C81" s="813">
        <f>C76+C78</f>
        <v>6511270293</v>
      </c>
      <c r="D81" s="813">
        <f>D76+D78</f>
        <v>6511270293</v>
      </c>
      <c r="E81" s="813">
        <f>E76+E78</f>
        <v>104675380</v>
      </c>
      <c r="F81" s="813">
        <f aca="true" t="shared" si="14" ref="F81:AD81">F76+F78</f>
        <v>104675380</v>
      </c>
      <c r="G81" s="813">
        <f>G76+G78</f>
        <v>13691950</v>
      </c>
      <c r="H81" s="813">
        <f t="shared" si="14"/>
        <v>13691950</v>
      </c>
      <c r="I81" s="813">
        <f>I76+I78</f>
        <v>675864092</v>
      </c>
      <c r="J81" s="813">
        <f t="shared" si="14"/>
        <v>675864092</v>
      </c>
      <c r="K81" s="813">
        <f>K76+K78</f>
        <v>702218213</v>
      </c>
      <c r="L81" s="813">
        <f t="shared" si="14"/>
        <v>328827417</v>
      </c>
      <c r="M81" s="813">
        <f>M76+M78</f>
        <v>7964700</v>
      </c>
      <c r="N81" s="813">
        <f t="shared" si="14"/>
        <v>7964700</v>
      </c>
      <c r="O81" s="813">
        <f>O76+O78</f>
        <v>55216212</v>
      </c>
      <c r="P81" s="813">
        <f t="shared" si="14"/>
        <v>55216212</v>
      </c>
      <c r="Q81" s="813">
        <f>Q76+Q78</f>
        <v>3403923179</v>
      </c>
      <c r="R81" s="813">
        <f t="shared" si="14"/>
        <v>3403923179</v>
      </c>
      <c r="S81" s="813">
        <f>S76+S78</f>
        <v>388239493</v>
      </c>
      <c r="T81" s="813">
        <f t="shared" si="14"/>
        <v>388239493</v>
      </c>
      <c r="U81" s="813">
        <f>U76+U78</f>
        <v>83725000</v>
      </c>
      <c r="V81" s="813">
        <f t="shared" si="14"/>
        <v>83725000</v>
      </c>
      <c r="W81" s="813">
        <f>W76+W78</f>
        <v>65100000</v>
      </c>
      <c r="X81" s="813">
        <f t="shared" si="14"/>
        <v>65100000</v>
      </c>
      <c r="Y81" s="813">
        <f t="shared" si="14"/>
        <v>43376844</v>
      </c>
      <c r="Z81" s="813">
        <f t="shared" si="14"/>
        <v>43376844</v>
      </c>
      <c r="AA81" s="813">
        <f t="shared" si="14"/>
        <v>1340666026</v>
      </c>
      <c r="AB81" s="813">
        <f t="shared" si="14"/>
        <v>1340666026</v>
      </c>
      <c r="AC81" s="813">
        <f t="shared" si="14"/>
        <v>0</v>
      </c>
      <c r="AD81" s="813">
        <f t="shared" si="14"/>
        <v>0</v>
      </c>
      <c r="AE81" s="812"/>
      <c r="AF81" s="812"/>
    </row>
    <row r="82" spans="3:32" s="345" customFormat="1" ht="15" customHeight="1"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  <c r="Y82" s="812"/>
      <c r="Z82" s="812"/>
      <c r="AA82" s="812"/>
      <c r="AB82" s="812"/>
      <c r="AC82" s="812"/>
      <c r="AD82" s="812"/>
      <c r="AE82" s="812"/>
      <c r="AF82" s="812"/>
    </row>
    <row r="83" spans="3:32" s="334" customFormat="1" ht="15" customHeight="1"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  <c r="Y83" s="814"/>
      <c r="Z83" s="814"/>
      <c r="AA83" s="814"/>
      <c r="AB83" s="814"/>
      <c r="AC83" s="814"/>
      <c r="AD83" s="814"/>
      <c r="AE83" s="814"/>
      <c r="AF83" s="814"/>
    </row>
    <row r="84" spans="3:31" s="345" customFormat="1" ht="15" customHeight="1">
      <c r="C84" s="344"/>
      <c r="D84" s="468"/>
      <c r="E84" s="344"/>
      <c r="F84" s="344"/>
      <c r="G84" s="344"/>
      <c r="H84" s="344"/>
      <c r="I84" s="344"/>
      <c r="J84" s="344"/>
      <c r="K84" s="344"/>
      <c r="L84" s="413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</row>
    <row r="85" spans="3:31" s="345" customFormat="1" ht="15" customHeight="1">
      <c r="C85" s="344"/>
      <c r="D85" s="344"/>
      <c r="E85" s="344"/>
      <c r="F85" s="413"/>
      <c r="G85" s="344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344"/>
      <c r="AD85" s="344"/>
      <c r="AE85" s="344"/>
    </row>
    <row r="86" spans="3:31" s="345" customFormat="1" ht="15" customHeight="1"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</row>
    <row r="87" spans="3:31" s="345" customFormat="1" ht="15" customHeight="1"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468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</row>
    <row r="88" spans="3:31" s="345" customFormat="1" ht="15" customHeight="1"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</row>
    <row r="89" spans="3:31" s="345" customFormat="1" ht="15" customHeight="1"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</row>
    <row r="90" spans="3:31" s="345" customFormat="1" ht="15" customHeight="1"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</row>
    <row r="91" spans="3:31" s="345" customFormat="1" ht="15" customHeight="1"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</row>
    <row r="92" spans="3:31" s="345" customFormat="1" ht="15" customHeight="1"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</row>
    <row r="93" spans="3:31" s="345" customFormat="1" ht="15" customHeight="1"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</row>
    <row r="94" spans="3:31" s="345" customFormat="1" ht="15" customHeight="1"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</row>
    <row r="95" spans="3:31" s="345" customFormat="1" ht="15" customHeight="1"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</row>
    <row r="96" spans="3:31" s="345" customFormat="1" ht="15" customHeight="1"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</row>
    <row r="97" spans="3:31" s="345" customFormat="1" ht="15" customHeight="1"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</row>
    <row r="98" spans="3:31" s="345" customFormat="1" ht="15" customHeight="1"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</row>
    <row r="99" spans="3:31" s="345" customFormat="1" ht="15" customHeight="1"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</row>
    <row r="100" spans="3:31" s="345" customFormat="1" ht="15" customHeight="1"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</row>
    <row r="101" spans="3:31" s="345" customFormat="1" ht="15" customHeight="1"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</row>
    <row r="102" spans="3:31" s="345" customFormat="1" ht="15" customHeight="1"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</row>
    <row r="103" spans="3:31" s="345" customFormat="1" ht="15" customHeight="1"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</row>
    <row r="104" spans="3:31" s="345" customFormat="1" ht="15" customHeight="1"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</row>
    <row r="105" spans="3:31" s="345" customFormat="1" ht="15" customHeight="1"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</row>
    <row r="106" spans="3:31" s="345" customFormat="1" ht="15" customHeight="1"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</row>
    <row r="107" spans="3:31" s="345" customFormat="1" ht="12" customHeight="1"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</row>
    <row r="108" spans="3:31" s="345" customFormat="1" ht="12" customHeight="1"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</row>
    <row r="109" spans="3:31" s="345" customFormat="1" ht="12" customHeight="1"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</row>
    <row r="110" spans="3:31" s="345" customFormat="1" ht="12" customHeight="1"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</row>
    <row r="111" spans="3:31" s="345" customFormat="1" ht="12" customHeight="1"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</row>
    <row r="112" spans="3:31" s="345" customFormat="1" ht="12" customHeight="1"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</row>
    <row r="113" spans="3:31" s="345" customFormat="1" ht="12" customHeight="1"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</row>
    <row r="114" spans="3:31" s="345" customFormat="1" ht="12" customHeight="1"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</row>
    <row r="115" spans="3:31" s="345" customFormat="1" ht="12" customHeight="1"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</row>
    <row r="116" spans="3:31" s="345" customFormat="1" ht="12" customHeight="1"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</row>
    <row r="117" spans="3:31" s="345" customFormat="1" ht="12" customHeight="1"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</row>
    <row r="118" spans="3:31" s="345" customFormat="1" ht="12" customHeight="1"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</row>
    <row r="119" spans="3:31" s="345" customFormat="1" ht="12" customHeight="1"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</row>
    <row r="120" spans="3:31" s="345" customFormat="1" ht="12" customHeight="1"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</row>
    <row r="121" spans="3:31" s="345" customFormat="1" ht="12" customHeight="1"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</row>
    <row r="122" spans="3:31" s="345" customFormat="1" ht="12" customHeight="1"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</row>
    <row r="123" spans="3:31" s="345" customFormat="1" ht="12" customHeight="1"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</row>
    <row r="124" spans="3:31" s="345" customFormat="1" ht="12" customHeight="1"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</row>
    <row r="125" spans="3:31" s="345" customFormat="1" ht="12" customHeight="1"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</row>
    <row r="126" spans="3:31" s="345" customFormat="1" ht="12" customHeight="1"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</row>
    <row r="127" spans="3:31" s="345" customFormat="1" ht="12" customHeight="1"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</row>
    <row r="128" spans="3:31" s="345" customFormat="1" ht="12" customHeight="1"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</row>
    <row r="129" spans="3:31" s="345" customFormat="1" ht="12" customHeight="1"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</row>
    <row r="130" spans="3:31" s="345" customFormat="1" ht="12" customHeight="1"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</row>
    <row r="131" spans="3:31" s="345" customFormat="1" ht="12" customHeight="1"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</row>
    <row r="132" spans="3:31" s="345" customFormat="1" ht="12" customHeight="1"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</row>
    <row r="133" spans="3:31" s="334" customFormat="1" ht="11.25">
      <c r="C133" s="346"/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</row>
    <row r="134" s="334" customFormat="1" ht="11.25"/>
    <row r="135" s="347" customFormat="1" ht="12"/>
    <row r="136" s="347" customFormat="1" ht="12"/>
    <row r="137" s="347" customFormat="1" ht="12"/>
    <row r="138" s="347" customFormat="1" ht="12"/>
  </sheetData>
  <sheetProtection/>
  <mergeCells count="19">
    <mergeCell ref="A3:AD3"/>
    <mergeCell ref="A6:B9"/>
    <mergeCell ref="AC6:AD8"/>
    <mergeCell ref="Q6:X6"/>
    <mergeCell ref="Y6:AB6"/>
    <mergeCell ref="E6:P6"/>
    <mergeCell ref="K7:L8"/>
    <mergeCell ref="M7:N8"/>
    <mergeCell ref="O7:P8"/>
    <mergeCell ref="Q7:R8"/>
    <mergeCell ref="Y7:Z8"/>
    <mergeCell ref="AA7:AB8"/>
    <mergeCell ref="C6:D8"/>
    <mergeCell ref="E7:F8"/>
    <mergeCell ref="G7:H8"/>
    <mergeCell ref="I7:J8"/>
    <mergeCell ref="S7:T8"/>
    <mergeCell ref="U7:V8"/>
    <mergeCell ref="W7:X8"/>
  </mergeCells>
  <printOptions horizontalCentered="1"/>
  <pageMargins left="0.15748031496062992" right="0.1968503937007874" top="0.2362204724409449" bottom="0.15748031496062992" header="0.2362204724409449" footer="0.15748031496062992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Y39"/>
  <sheetViews>
    <sheetView view="pageBreakPreview" zoomScale="60" zoomScalePageLayoutView="0" workbookViewId="0" topLeftCell="A1">
      <selection activeCell="W1" sqref="W1:W16384"/>
    </sheetView>
  </sheetViews>
  <sheetFormatPr defaultColWidth="9.00390625" defaultRowHeight="12.75"/>
  <cols>
    <col min="1" max="1" width="4.625" style="0" customWidth="1"/>
    <col min="2" max="2" width="11.375" style="0" customWidth="1"/>
    <col min="3" max="3" width="35.00390625" style="0" customWidth="1"/>
    <col min="4" max="4" width="9.625" style="0" customWidth="1"/>
    <col min="5" max="5" width="9.375" style="0" hidden="1" customWidth="1"/>
    <col min="6" max="6" width="9.375" style="0" customWidth="1"/>
    <col min="7" max="7" width="9.375" style="0" hidden="1" customWidth="1"/>
    <col min="8" max="8" width="8.875" style="0" customWidth="1"/>
    <col min="9" max="9" width="9.375" style="0" hidden="1" customWidth="1"/>
    <col min="10" max="10" width="8.25390625" style="0" customWidth="1"/>
    <col min="11" max="11" width="9.375" style="0" hidden="1" customWidth="1"/>
    <col min="12" max="12" width="9.375" style="0" customWidth="1"/>
    <col min="13" max="13" width="9.375" style="0" hidden="1" customWidth="1"/>
    <col min="14" max="14" width="9.375" style="0" customWidth="1"/>
    <col min="15" max="15" width="9.375" style="0" hidden="1" customWidth="1"/>
    <col min="16" max="16" width="9.125" style="0" customWidth="1"/>
    <col min="17" max="17" width="9.375" style="0" hidden="1" customWidth="1"/>
    <col min="18" max="18" width="9.375" style="0" customWidth="1"/>
    <col min="19" max="19" width="9.375" style="0" hidden="1" customWidth="1"/>
    <col min="20" max="20" width="9.375" style="0" customWidth="1"/>
    <col min="21" max="21" width="9.375" style="0" hidden="1" customWidth="1"/>
    <col min="22" max="22" width="8.75390625" style="0" customWidth="1"/>
    <col min="23" max="23" width="9.375" style="0" hidden="1" customWidth="1"/>
    <col min="25" max="25" width="11.125" style="0" bestFit="1" customWidth="1"/>
  </cols>
  <sheetData>
    <row r="1" spans="4:12" ht="12.75">
      <c r="D1" s="240"/>
      <c r="E1" s="240"/>
      <c r="F1" s="240" t="s">
        <v>448</v>
      </c>
      <c r="G1" s="1191" t="str">
        <f>'bev-int'!B1</f>
        <v>melléklet a …/2024. (.  .) önkormányzati rendelethez</v>
      </c>
      <c r="H1" s="1191"/>
      <c r="I1" s="1191"/>
      <c r="J1" s="1191"/>
      <c r="K1" s="1191"/>
      <c r="L1" s="1191"/>
    </row>
    <row r="4" spans="2:23" ht="12.75">
      <c r="B4" s="1167" t="s">
        <v>726</v>
      </c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</row>
    <row r="5" spans="2:23" ht="12.75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2:15" ht="12.7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23" ht="13.5" thickBo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V7" s="129" t="s">
        <v>326</v>
      </c>
      <c r="W7" s="129" t="s">
        <v>326</v>
      </c>
    </row>
    <row r="8" spans="2:23" ht="18.75" customHeight="1">
      <c r="B8" s="1168" t="s">
        <v>57</v>
      </c>
      <c r="C8" s="1169"/>
      <c r="D8" s="1180" t="s">
        <v>249</v>
      </c>
      <c r="E8" s="1169"/>
      <c r="F8" s="1176" t="s">
        <v>106</v>
      </c>
      <c r="G8" s="1177"/>
      <c r="H8" s="1177"/>
      <c r="I8" s="1177"/>
      <c r="J8" s="1177"/>
      <c r="K8" s="1177"/>
      <c r="L8" s="1177"/>
      <c r="M8" s="1179"/>
      <c r="N8" s="1176" t="s">
        <v>150</v>
      </c>
      <c r="O8" s="1177"/>
      <c r="P8" s="1177"/>
      <c r="Q8" s="1177"/>
      <c r="R8" s="1177"/>
      <c r="S8" s="1179"/>
      <c r="T8" s="1176" t="s">
        <v>83</v>
      </c>
      <c r="U8" s="1177"/>
      <c r="V8" s="1177"/>
      <c r="W8" s="1178"/>
    </row>
    <row r="9" spans="2:23" ht="13.5" customHeight="1">
      <c r="B9" s="1170"/>
      <c r="C9" s="1171"/>
      <c r="D9" s="1181"/>
      <c r="E9" s="1171"/>
      <c r="F9" s="1159" t="str">
        <f>'bev-int'!A26</f>
        <v>Közhatalmi bevételek</v>
      </c>
      <c r="G9" s="1160"/>
      <c r="H9" s="1159" t="str">
        <f>'bev-int'!A15</f>
        <v>Működési célú támogatások ÁH belülről</v>
      </c>
      <c r="I9" s="1160"/>
      <c r="J9" s="1159" t="str">
        <f>'bev-int'!A27</f>
        <v>Működési bevételek</v>
      </c>
      <c r="K9" s="1160"/>
      <c r="L9" s="1159" t="str">
        <f>'bev-int'!A29</f>
        <v>Működési célú átvett pénzeszközök</v>
      </c>
      <c r="M9" s="1160"/>
      <c r="N9" s="1159" t="str">
        <f>'bev-int'!A21</f>
        <v>Felhalmozási célú támogatások ÁH belülről</v>
      </c>
      <c r="O9" s="1160"/>
      <c r="P9" s="1159" t="str">
        <f>'bev-int'!A28</f>
        <v>Felhalmozási bevételek</v>
      </c>
      <c r="Q9" s="1160"/>
      <c r="R9" s="1159" t="str">
        <f>'bev-int'!A30</f>
        <v>Felhalmozási célú átvett pénzeszközök</v>
      </c>
      <c r="S9" s="1160"/>
      <c r="T9" s="1163" t="str">
        <f>'bev-int'!A37</f>
        <v>Központi, irányító szervi támogatás</v>
      </c>
      <c r="U9" s="1164"/>
      <c r="V9" s="1159" t="str">
        <f>'bev-int'!A34</f>
        <v>Maradvány igénybevétele</v>
      </c>
      <c r="W9" s="1174"/>
    </row>
    <row r="10" spans="2:23" ht="21.75" customHeight="1" thickBot="1">
      <c r="B10" s="1170"/>
      <c r="C10" s="1171"/>
      <c r="D10" s="1182"/>
      <c r="E10" s="1183"/>
      <c r="F10" s="1161"/>
      <c r="G10" s="1162"/>
      <c r="H10" s="1161"/>
      <c r="I10" s="1162"/>
      <c r="J10" s="1161"/>
      <c r="K10" s="1162"/>
      <c r="L10" s="1161"/>
      <c r="M10" s="1162"/>
      <c r="N10" s="1161"/>
      <c r="O10" s="1162"/>
      <c r="P10" s="1161"/>
      <c r="Q10" s="1162"/>
      <c r="R10" s="1161"/>
      <c r="S10" s="1162"/>
      <c r="T10" s="1165"/>
      <c r="U10" s="1166"/>
      <c r="V10" s="1161"/>
      <c r="W10" s="1175"/>
    </row>
    <row r="11" spans="2:23" ht="2.25" customHeight="1" hidden="1" thickBot="1">
      <c r="B11" s="1172"/>
      <c r="C11" s="1173"/>
      <c r="D11" s="267" t="s">
        <v>455</v>
      </c>
      <c r="E11" s="265" t="s">
        <v>456</v>
      </c>
      <c r="F11" s="267" t="s">
        <v>455</v>
      </c>
      <c r="G11" s="265" t="s">
        <v>456</v>
      </c>
      <c r="H11" s="267" t="s">
        <v>455</v>
      </c>
      <c r="I11" s="265" t="s">
        <v>456</v>
      </c>
      <c r="J11" s="267" t="s">
        <v>455</v>
      </c>
      <c r="K11" s="265" t="s">
        <v>456</v>
      </c>
      <c r="L11" s="267" t="s">
        <v>455</v>
      </c>
      <c r="M11" s="265" t="s">
        <v>456</v>
      </c>
      <c r="N11" s="267" t="s">
        <v>455</v>
      </c>
      <c r="O11" s="265" t="s">
        <v>456</v>
      </c>
      <c r="P11" s="267" t="s">
        <v>455</v>
      </c>
      <c r="Q11" s="265" t="s">
        <v>456</v>
      </c>
      <c r="R11" s="267" t="s">
        <v>455</v>
      </c>
      <c r="S11" s="265" t="s">
        <v>456</v>
      </c>
      <c r="T11" s="267" t="s">
        <v>455</v>
      </c>
      <c r="U11" s="265" t="s">
        <v>456</v>
      </c>
      <c r="V11" s="267" t="s">
        <v>455</v>
      </c>
      <c r="W11" s="266" t="s">
        <v>456</v>
      </c>
    </row>
    <row r="12" spans="2:23" ht="15" customHeight="1">
      <c r="B12" s="1151"/>
      <c r="C12" s="1152"/>
      <c r="D12" s="788"/>
      <c r="E12" s="788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7"/>
      <c r="W12" s="791"/>
    </row>
    <row r="13" spans="2:23" ht="15" customHeight="1">
      <c r="B13" s="97" t="s">
        <v>454</v>
      </c>
      <c r="C13" s="1028" t="s">
        <v>681</v>
      </c>
      <c r="D13" s="776">
        <f>F13+H13+J13+L13+N13+P13+R13+T13+V13</f>
        <v>120000</v>
      </c>
      <c r="E13" s="788">
        <f>G13+I13+K13+M13+O13+Q13+S13+U13+W13</f>
        <v>120000</v>
      </c>
      <c r="F13" s="816">
        <v>120000</v>
      </c>
      <c r="G13" s="816">
        <v>120000</v>
      </c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6"/>
      <c r="T13" s="816"/>
      <c r="U13" s="816"/>
      <c r="V13" s="790"/>
      <c r="W13" s="791"/>
    </row>
    <row r="14" spans="2:23" ht="22.5" customHeight="1">
      <c r="B14" s="97" t="s">
        <v>262</v>
      </c>
      <c r="C14" s="485" t="s">
        <v>11</v>
      </c>
      <c r="D14" s="776">
        <f>F14+H14+J14+L14+N14+P14+R14+T14+V14</f>
        <v>5807997</v>
      </c>
      <c r="E14" s="776">
        <f>G14+I14+K14+M14+O14+Q14+S14+U14+W14</f>
        <v>5807997</v>
      </c>
      <c r="F14" s="778"/>
      <c r="G14" s="778"/>
      <c r="H14" s="778">
        <v>4800000</v>
      </c>
      <c r="I14" s="778">
        <v>4800000</v>
      </c>
      <c r="J14" s="778">
        <v>1007997</v>
      </c>
      <c r="K14" s="778">
        <v>1007997</v>
      </c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9"/>
      <c r="W14" s="780"/>
    </row>
    <row r="15" spans="2:23" ht="21.75" customHeight="1">
      <c r="B15" s="97" t="s">
        <v>394</v>
      </c>
      <c r="C15" s="485" t="s">
        <v>519</v>
      </c>
      <c r="D15" s="776">
        <f aca="true" t="shared" si="0" ref="D15:D29">F15+H15+J15+L15+N15+P15+R15+T15+V15</f>
        <v>0</v>
      </c>
      <c r="E15" s="776">
        <f aca="true" t="shared" si="1" ref="E15:E29">G15+I15+K15+M15+O15+Q15+S15+U15+W15</f>
        <v>0</v>
      </c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9"/>
      <c r="W15" s="780"/>
    </row>
    <row r="16" spans="2:23" ht="15" customHeight="1">
      <c r="B16" s="97" t="s">
        <v>262</v>
      </c>
      <c r="C16" s="486" t="s">
        <v>285</v>
      </c>
      <c r="D16" s="776">
        <f>F16+H16+J16+L16+N16+P16+R16+T16+V16</f>
        <v>3826812</v>
      </c>
      <c r="E16" s="776">
        <f>G16+I16+K16+M16+O16+Q16+S16+U16+W16</f>
        <v>3826812</v>
      </c>
      <c r="F16" s="778"/>
      <c r="G16" s="778"/>
      <c r="H16" s="778"/>
      <c r="I16" s="778"/>
      <c r="J16" s="778">
        <v>3826812</v>
      </c>
      <c r="K16" s="778">
        <v>3826812</v>
      </c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9"/>
      <c r="W16" s="780"/>
    </row>
    <row r="17" spans="2:23" ht="19.5" customHeight="1">
      <c r="B17" s="97" t="s">
        <v>262</v>
      </c>
      <c r="C17" s="486" t="s">
        <v>299</v>
      </c>
      <c r="D17" s="776">
        <f t="shared" si="0"/>
        <v>1837200</v>
      </c>
      <c r="E17" s="776">
        <f t="shared" si="1"/>
        <v>1837200</v>
      </c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>
        <v>1837200</v>
      </c>
      <c r="S17" s="778">
        <v>1837200</v>
      </c>
      <c r="T17" s="778"/>
      <c r="U17" s="778"/>
      <c r="V17" s="779"/>
      <c r="W17" s="780"/>
    </row>
    <row r="18" spans="2:23" ht="22.5">
      <c r="B18" s="97" t="s">
        <v>394</v>
      </c>
      <c r="C18" s="486" t="s">
        <v>520</v>
      </c>
      <c r="D18" s="776">
        <f aca="true" t="shared" si="2" ref="D18:E20">F18+H18+J18+L18+N18+P18+R18+T18+V18</f>
        <v>0</v>
      </c>
      <c r="E18" s="776">
        <f t="shared" si="2"/>
        <v>0</v>
      </c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9"/>
      <c r="W18" s="780"/>
    </row>
    <row r="19" spans="2:23" ht="15" customHeight="1" hidden="1">
      <c r="B19" s="97"/>
      <c r="C19" s="485"/>
      <c r="D19" s="776">
        <f t="shared" si="2"/>
        <v>0</v>
      </c>
      <c r="E19" s="776">
        <f t="shared" si="2"/>
        <v>0</v>
      </c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9"/>
      <c r="W19" s="780"/>
    </row>
    <row r="20" spans="2:23" ht="15" customHeight="1" hidden="1">
      <c r="B20" s="97"/>
      <c r="C20" s="485"/>
      <c r="D20" s="776">
        <f t="shared" si="2"/>
        <v>0</v>
      </c>
      <c r="E20" s="776">
        <f t="shared" si="2"/>
        <v>0</v>
      </c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9"/>
      <c r="W20" s="780"/>
    </row>
    <row r="21" spans="2:23" ht="15" customHeight="1">
      <c r="B21" s="97" t="s">
        <v>454</v>
      </c>
      <c r="C21" s="485" t="s">
        <v>13</v>
      </c>
      <c r="D21" s="776">
        <f t="shared" si="0"/>
        <v>300000</v>
      </c>
      <c r="E21" s="776">
        <f t="shared" si="1"/>
        <v>300000</v>
      </c>
      <c r="F21" s="778">
        <v>300000</v>
      </c>
      <c r="G21" s="778">
        <v>300000</v>
      </c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9"/>
      <c r="W21" s="780"/>
    </row>
    <row r="22" spans="2:23" ht="21.75" customHeight="1">
      <c r="B22" s="97" t="s">
        <v>394</v>
      </c>
      <c r="C22" s="281" t="s">
        <v>682</v>
      </c>
      <c r="D22" s="776">
        <f t="shared" si="0"/>
        <v>0</v>
      </c>
      <c r="E22" s="776">
        <f t="shared" si="1"/>
        <v>0</v>
      </c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9"/>
      <c r="W22" s="780"/>
    </row>
    <row r="23" spans="2:23" ht="15" customHeight="1">
      <c r="B23" s="97" t="s">
        <v>262</v>
      </c>
      <c r="C23" s="485" t="s">
        <v>266</v>
      </c>
      <c r="D23" s="776">
        <f t="shared" si="0"/>
        <v>320825848</v>
      </c>
      <c r="E23" s="776">
        <f t="shared" si="1"/>
        <v>320825848</v>
      </c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>
        <v>320825848</v>
      </c>
      <c r="U23" s="778">
        <v>320825848</v>
      </c>
      <c r="V23" s="779"/>
      <c r="W23" s="780"/>
    </row>
    <row r="24" spans="2:23" ht="15" customHeight="1" hidden="1">
      <c r="B24" s="97"/>
      <c r="C24" s="87" t="s">
        <v>267</v>
      </c>
      <c r="D24" s="776">
        <f t="shared" si="0"/>
        <v>0</v>
      </c>
      <c r="E24" s="776">
        <f t="shared" si="1"/>
        <v>0</v>
      </c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9"/>
      <c r="W24" s="780"/>
    </row>
    <row r="25" spans="2:23" ht="15" customHeight="1" hidden="1">
      <c r="B25" s="97" t="s">
        <v>394</v>
      </c>
      <c r="C25" s="87" t="s">
        <v>267</v>
      </c>
      <c r="D25" s="776">
        <f t="shared" si="0"/>
        <v>0</v>
      </c>
      <c r="E25" s="776">
        <f t="shared" si="1"/>
        <v>0</v>
      </c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8"/>
      <c r="U25" s="778"/>
      <c r="V25" s="779"/>
      <c r="W25" s="780"/>
    </row>
    <row r="26" spans="2:23" ht="15" customHeight="1" hidden="1">
      <c r="B26" s="97" t="s">
        <v>262</v>
      </c>
      <c r="C26" s="87" t="s">
        <v>284</v>
      </c>
      <c r="D26" s="776">
        <f t="shared" si="0"/>
        <v>0</v>
      </c>
      <c r="E26" s="776">
        <f t="shared" si="1"/>
        <v>0</v>
      </c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9"/>
      <c r="W26" s="780"/>
    </row>
    <row r="27" spans="2:23" ht="15" customHeight="1" hidden="1">
      <c r="B27" s="256" t="s">
        <v>262</v>
      </c>
      <c r="C27" s="282" t="s">
        <v>15</v>
      </c>
      <c r="D27" s="776">
        <f t="shared" si="0"/>
        <v>0</v>
      </c>
      <c r="E27" s="776">
        <f t="shared" si="1"/>
        <v>0</v>
      </c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9"/>
      <c r="W27" s="780"/>
    </row>
    <row r="28" spans="2:23" ht="15" customHeight="1" hidden="1">
      <c r="B28" s="97" t="s">
        <v>262</v>
      </c>
      <c r="C28" s="87" t="s">
        <v>14</v>
      </c>
      <c r="D28" s="776">
        <f t="shared" si="0"/>
        <v>0</v>
      </c>
      <c r="E28" s="776">
        <f t="shared" si="1"/>
        <v>0</v>
      </c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779"/>
      <c r="W28" s="780"/>
    </row>
    <row r="29" spans="2:23" ht="15" customHeight="1" hidden="1">
      <c r="B29" s="97" t="s">
        <v>394</v>
      </c>
      <c r="C29" s="87" t="s">
        <v>14</v>
      </c>
      <c r="D29" s="776">
        <f t="shared" si="0"/>
        <v>0</v>
      </c>
      <c r="E29" s="776">
        <f t="shared" si="1"/>
        <v>0</v>
      </c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779"/>
      <c r="W29" s="780"/>
    </row>
    <row r="30" spans="2:23" ht="15" customHeight="1">
      <c r="B30" s="97"/>
      <c r="C30" s="87"/>
      <c r="D30" s="776"/>
      <c r="E30" s="776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9"/>
      <c r="W30" s="780"/>
    </row>
    <row r="31" spans="2:25" ht="15" customHeight="1">
      <c r="B31" s="1155" t="s">
        <v>73</v>
      </c>
      <c r="C31" s="1156"/>
      <c r="D31" s="776">
        <f aca="true" t="shared" si="3" ref="D31:W31">SUM(D13:D29)</f>
        <v>332717857</v>
      </c>
      <c r="E31" s="776">
        <f t="shared" si="3"/>
        <v>332717857</v>
      </c>
      <c r="F31" s="776">
        <f t="shared" si="3"/>
        <v>420000</v>
      </c>
      <c r="G31" s="776">
        <f t="shared" si="3"/>
        <v>420000</v>
      </c>
      <c r="H31" s="776">
        <f t="shared" si="3"/>
        <v>4800000</v>
      </c>
      <c r="I31" s="776">
        <f t="shared" si="3"/>
        <v>4800000</v>
      </c>
      <c r="J31" s="776">
        <f t="shared" si="3"/>
        <v>4834809</v>
      </c>
      <c r="K31" s="776">
        <f t="shared" si="3"/>
        <v>4834809</v>
      </c>
      <c r="L31" s="776">
        <f t="shared" si="3"/>
        <v>0</v>
      </c>
      <c r="M31" s="776">
        <f t="shared" si="3"/>
        <v>0</v>
      </c>
      <c r="N31" s="776">
        <f t="shared" si="3"/>
        <v>0</v>
      </c>
      <c r="O31" s="776">
        <f t="shared" si="3"/>
        <v>0</v>
      </c>
      <c r="P31" s="776">
        <f t="shared" si="3"/>
        <v>0</v>
      </c>
      <c r="Q31" s="776">
        <f t="shared" si="3"/>
        <v>0</v>
      </c>
      <c r="R31" s="776">
        <f t="shared" si="3"/>
        <v>1837200</v>
      </c>
      <c r="S31" s="776">
        <f t="shared" si="3"/>
        <v>1837200</v>
      </c>
      <c r="T31" s="776">
        <f t="shared" si="3"/>
        <v>320825848</v>
      </c>
      <c r="U31" s="776">
        <f t="shared" si="3"/>
        <v>320825848</v>
      </c>
      <c r="V31" s="776">
        <f t="shared" si="3"/>
        <v>0</v>
      </c>
      <c r="W31" s="776">
        <f t="shared" si="3"/>
        <v>0</v>
      </c>
      <c r="Y31" s="168"/>
    </row>
    <row r="32" spans="2:23" ht="15" customHeight="1">
      <c r="B32" s="97"/>
      <c r="C32" s="87"/>
      <c r="D32" s="776"/>
      <c r="E32" s="776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9"/>
      <c r="W32" s="780"/>
    </row>
    <row r="33" spans="2:23" ht="15" customHeight="1">
      <c r="B33" s="1155" t="s">
        <v>10</v>
      </c>
      <c r="C33" s="1156"/>
      <c r="D33" s="792">
        <f aca="true" t="shared" si="4" ref="D33:W33">D14+D16+D17+D19+D23+D24+D26+D27+D28+D20</f>
        <v>332297857</v>
      </c>
      <c r="E33" s="792">
        <f t="shared" si="4"/>
        <v>332297857</v>
      </c>
      <c r="F33" s="792">
        <f t="shared" si="4"/>
        <v>0</v>
      </c>
      <c r="G33" s="792">
        <f t="shared" si="4"/>
        <v>0</v>
      </c>
      <c r="H33" s="792">
        <f t="shared" si="4"/>
        <v>4800000</v>
      </c>
      <c r="I33" s="792">
        <f t="shared" si="4"/>
        <v>4800000</v>
      </c>
      <c r="J33" s="792">
        <f t="shared" si="4"/>
        <v>4834809</v>
      </c>
      <c r="K33" s="792">
        <f t="shared" si="4"/>
        <v>4834809</v>
      </c>
      <c r="L33" s="792">
        <f t="shared" si="4"/>
        <v>0</v>
      </c>
      <c r="M33" s="792">
        <f t="shared" si="4"/>
        <v>0</v>
      </c>
      <c r="N33" s="792">
        <f t="shared" si="4"/>
        <v>0</v>
      </c>
      <c r="O33" s="792">
        <f t="shared" si="4"/>
        <v>0</v>
      </c>
      <c r="P33" s="792">
        <f t="shared" si="4"/>
        <v>0</v>
      </c>
      <c r="Q33" s="792">
        <f t="shared" si="4"/>
        <v>0</v>
      </c>
      <c r="R33" s="792">
        <f t="shared" si="4"/>
        <v>1837200</v>
      </c>
      <c r="S33" s="792">
        <f t="shared" si="4"/>
        <v>1837200</v>
      </c>
      <c r="T33" s="792">
        <f t="shared" si="4"/>
        <v>320825848</v>
      </c>
      <c r="U33" s="792">
        <f t="shared" si="4"/>
        <v>320825848</v>
      </c>
      <c r="V33" s="792">
        <f t="shared" si="4"/>
        <v>0</v>
      </c>
      <c r="W33" s="792">
        <f t="shared" si="4"/>
        <v>0</v>
      </c>
    </row>
    <row r="34" spans="2:23" ht="15" customHeight="1">
      <c r="B34" s="97"/>
      <c r="C34" s="88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821"/>
      <c r="W34" s="822"/>
    </row>
    <row r="35" spans="2:23" ht="15" customHeight="1">
      <c r="B35" s="1155" t="s">
        <v>393</v>
      </c>
      <c r="C35" s="1156"/>
      <c r="D35" s="792">
        <f aca="true" t="shared" si="5" ref="D35:W35">D15+D18+D22+D25+D29</f>
        <v>0</v>
      </c>
      <c r="E35" s="792">
        <f t="shared" si="5"/>
        <v>0</v>
      </c>
      <c r="F35" s="792">
        <f t="shared" si="5"/>
        <v>0</v>
      </c>
      <c r="G35" s="792">
        <f t="shared" si="5"/>
        <v>0</v>
      </c>
      <c r="H35" s="792">
        <f t="shared" si="5"/>
        <v>0</v>
      </c>
      <c r="I35" s="792">
        <f t="shared" si="5"/>
        <v>0</v>
      </c>
      <c r="J35" s="792">
        <f t="shared" si="5"/>
        <v>0</v>
      </c>
      <c r="K35" s="792">
        <f t="shared" si="5"/>
        <v>0</v>
      </c>
      <c r="L35" s="792">
        <f t="shared" si="5"/>
        <v>0</v>
      </c>
      <c r="M35" s="792">
        <f t="shared" si="5"/>
        <v>0</v>
      </c>
      <c r="N35" s="792">
        <f t="shared" si="5"/>
        <v>0</v>
      </c>
      <c r="O35" s="792">
        <f t="shared" si="5"/>
        <v>0</v>
      </c>
      <c r="P35" s="792">
        <f t="shared" si="5"/>
        <v>0</v>
      </c>
      <c r="Q35" s="792">
        <f t="shared" si="5"/>
        <v>0</v>
      </c>
      <c r="R35" s="792">
        <f t="shared" si="5"/>
        <v>0</v>
      </c>
      <c r="S35" s="792">
        <f t="shared" si="5"/>
        <v>0</v>
      </c>
      <c r="T35" s="792">
        <f t="shared" si="5"/>
        <v>0</v>
      </c>
      <c r="U35" s="792">
        <f t="shared" si="5"/>
        <v>0</v>
      </c>
      <c r="V35" s="792">
        <f t="shared" si="5"/>
        <v>0</v>
      </c>
      <c r="W35" s="792">
        <f t="shared" si="5"/>
        <v>0</v>
      </c>
    </row>
    <row r="36" spans="2:23" ht="15" customHeight="1">
      <c r="B36" s="97"/>
      <c r="C36" s="88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821"/>
      <c r="W36" s="822"/>
    </row>
    <row r="37" spans="2:23" ht="15" customHeight="1" thickBot="1">
      <c r="B37" s="1192" t="s">
        <v>452</v>
      </c>
      <c r="C37" s="1193"/>
      <c r="D37" s="823">
        <f>D21+D13</f>
        <v>420000</v>
      </c>
      <c r="E37" s="823">
        <f aca="true" t="shared" si="6" ref="E37:W37">E21+E13</f>
        <v>420000</v>
      </c>
      <c r="F37" s="823">
        <f t="shared" si="6"/>
        <v>420000</v>
      </c>
      <c r="G37" s="823">
        <f t="shared" si="6"/>
        <v>420000</v>
      </c>
      <c r="H37" s="823">
        <f t="shared" si="6"/>
        <v>0</v>
      </c>
      <c r="I37" s="823">
        <f t="shared" si="6"/>
        <v>0</v>
      </c>
      <c r="J37" s="823">
        <f t="shared" si="6"/>
        <v>0</v>
      </c>
      <c r="K37" s="823">
        <f t="shared" si="6"/>
        <v>0</v>
      </c>
      <c r="L37" s="823">
        <f t="shared" si="6"/>
        <v>0</v>
      </c>
      <c r="M37" s="823">
        <f t="shared" si="6"/>
        <v>0</v>
      </c>
      <c r="N37" s="823">
        <f t="shared" si="6"/>
        <v>0</v>
      </c>
      <c r="O37" s="823">
        <f t="shared" si="6"/>
        <v>0</v>
      </c>
      <c r="P37" s="823">
        <f t="shared" si="6"/>
        <v>0</v>
      </c>
      <c r="Q37" s="823">
        <f t="shared" si="6"/>
        <v>0</v>
      </c>
      <c r="R37" s="823">
        <f t="shared" si="6"/>
        <v>0</v>
      </c>
      <c r="S37" s="823">
        <f t="shared" si="6"/>
        <v>0</v>
      </c>
      <c r="T37" s="823">
        <f t="shared" si="6"/>
        <v>0</v>
      </c>
      <c r="U37" s="823">
        <f t="shared" si="6"/>
        <v>0</v>
      </c>
      <c r="V37" s="823">
        <f t="shared" si="6"/>
        <v>0</v>
      </c>
      <c r="W37" s="823">
        <f t="shared" si="6"/>
        <v>0</v>
      </c>
    </row>
    <row r="38" spans="4:23" ht="12.75"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</row>
    <row r="39" spans="4:23" ht="12.75">
      <c r="D39" s="801">
        <f>D33+D35+D37</f>
        <v>332717857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</row>
  </sheetData>
  <sheetProtection/>
  <mergeCells count="21">
    <mergeCell ref="B37:C37"/>
    <mergeCell ref="B12:C12"/>
    <mergeCell ref="B31:C31"/>
    <mergeCell ref="B33:C33"/>
    <mergeCell ref="B35:C35"/>
    <mergeCell ref="L9:M10"/>
    <mergeCell ref="T9:U10"/>
    <mergeCell ref="V9:W10"/>
    <mergeCell ref="F8:M8"/>
    <mergeCell ref="B8:C11"/>
    <mergeCell ref="P9:Q10"/>
    <mergeCell ref="G1:L1"/>
    <mergeCell ref="D8:E10"/>
    <mergeCell ref="F9:G10"/>
    <mergeCell ref="H9:I10"/>
    <mergeCell ref="J9:K10"/>
    <mergeCell ref="B4:W4"/>
    <mergeCell ref="T8:W8"/>
    <mergeCell ref="N8:S8"/>
    <mergeCell ref="N9:O10"/>
    <mergeCell ref="R9:S10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78"/>
  <sheetViews>
    <sheetView view="pageBreakPreview" zoomScale="60" zoomScalePageLayoutView="0" workbookViewId="0" topLeftCell="A1">
      <selection activeCell="B14" sqref="B14"/>
    </sheetView>
  </sheetViews>
  <sheetFormatPr defaultColWidth="9.00390625" defaultRowHeight="12.75"/>
  <cols>
    <col min="1" max="1" width="10.375" style="0" customWidth="1"/>
    <col min="2" max="2" width="28.125" style="0" customWidth="1"/>
    <col min="3" max="3" width="8.75390625" style="0" customWidth="1"/>
    <col min="4" max="4" width="9.375" style="0" hidden="1" customWidth="1"/>
    <col min="5" max="5" width="8.875" style="0" customWidth="1"/>
    <col min="6" max="6" width="9.375" style="0" hidden="1" customWidth="1"/>
    <col min="7" max="7" width="7.875" style="0" customWidth="1"/>
    <col min="8" max="8" width="8.625" style="0" hidden="1" customWidth="1"/>
    <col min="9" max="9" width="9.375" style="0" customWidth="1"/>
    <col min="10" max="10" width="8.375" style="0" hidden="1" customWidth="1"/>
    <col min="11" max="11" width="8.00390625" style="0" customWidth="1"/>
    <col min="12" max="12" width="7.125" style="0" hidden="1" customWidth="1"/>
    <col min="13" max="13" width="6.75390625" style="0" customWidth="1"/>
    <col min="14" max="14" width="8.375" style="0" hidden="1" customWidth="1"/>
    <col min="15" max="15" width="8.25390625" style="0" customWidth="1"/>
    <col min="16" max="16" width="7.75390625" style="0" hidden="1" customWidth="1"/>
    <col min="17" max="17" width="7.75390625" style="0" customWidth="1"/>
    <col min="18" max="18" width="7.25390625" style="0" hidden="1" customWidth="1"/>
    <col min="19" max="19" width="8.75390625" style="0" customWidth="1"/>
    <col min="20" max="20" width="7.625" style="0" hidden="1" customWidth="1"/>
    <col min="21" max="21" width="8.75390625" style="0" customWidth="1"/>
    <col min="22" max="22" width="7.75390625" style="0" hidden="1" customWidth="1"/>
    <col min="23" max="23" width="8.375" style="0" customWidth="1"/>
    <col min="24" max="24" width="7.375" style="0" hidden="1" customWidth="1"/>
    <col min="25" max="25" width="9.125" style="0" customWidth="1"/>
    <col min="26" max="26" width="7.25390625" style="0" hidden="1" customWidth="1"/>
    <col min="27" max="27" width="9.375" style="0" customWidth="1"/>
    <col min="28" max="28" width="7.125" style="0" hidden="1" customWidth="1"/>
  </cols>
  <sheetData>
    <row r="1" ht="12.75">
      <c r="B1" s="158" t="str">
        <f>'bev-int'!B1</f>
        <v>melléklet a …/2024. (.  .) önkormányzati rendelethez</v>
      </c>
    </row>
    <row r="4" spans="1:28" s="73" customFormat="1" ht="21.75" customHeight="1">
      <c r="A4" s="78"/>
      <c r="B4" s="1196" t="s">
        <v>726</v>
      </c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196"/>
      <c r="R4" s="1196"/>
      <c r="S4" s="1196"/>
      <c r="T4" s="1196"/>
      <c r="U4" s="1196"/>
      <c r="V4" s="1196"/>
      <c r="W4" s="1196"/>
      <c r="X4" s="1196"/>
      <c r="Y4" s="79"/>
      <c r="Z4" s="79"/>
      <c r="AA4" s="78"/>
      <c r="AB4" s="78"/>
    </row>
    <row r="5" spans="1:28" s="73" customFormat="1" ht="21.7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8"/>
      <c r="AB5" s="78"/>
    </row>
    <row r="6" spans="1:28" s="73" customFormat="1" ht="21.75" customHeight="1">
      <c r="A6" s="78"/>
      <c r="B6" s="1197"/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80"/>
      <c r="Z6" s="80"/>
      <c r="AA6" s="78"/>
      <c r="AB6" s="78"/>
    </row>
    <row r="7" spans="1:28" s="73" customFormat="1" ht="21.7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1"/>
      <c r="T7" s="81"/>
      <c r="U7" s="82"/>
      <c r="V7" s="82"/>
      <c r="W7" s="82"/>
      <c r="X7" s="82"/>
      <c r="Y7" s="412"/>
      <c r="Z7" s="110"/>
      <c r="AA7" s="129" t="s">
        <v>662</v>
      </c>
      <c r="AB7" s="82"/>
    </row>
    <row r="8" spans="1:28" s="74" customFormat="1" ht="21.75" customHeight="1">
      <c r="A8" s="1168" t="s">
        <v>57</v>
      </c>
      <c r="B8" s="1200"/>
      <c r="C8" s="1168" t="s">
        <v>250</v>
      </c>
      <c r="D8" s="1204"/>
      <c r="E8" s="1203" t="s">
        <v>251</v>
      </c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8"/>
      <c r="Q8" s="1177" t="s">
        <v>131</v>
      </c>
      <c r="R8" s="1177"/>
      <c r="S8" s="1177"/>
      <c r="T8" s="1177"/>
      <c r="U8" s="1177"/>
      <c r="V8" s="1177"/>
      <c r="W8" s="1177"/>
      <c r="X8" s="1177"/>
      <c r="Y8" s="1203" t="s">
        <v>79</v>
      </c>
      <c r="Z8" s="1177"/>
      <c r="AA8" s="1177"/>
      <c r="AB8" s="1178"/>
    </row>
    <row r="9" spans="1:28" s="74" customFormat="1" ht="21.75" customHeight="1">
      <c r="A9" s="1170"/>
      <c r="B9" s="1201"/>
      <c r="C9" s="1170"/>
      <c r="D9" s="1205"/>
      <c r="E9" s="1208" t="s">
        <v>65</v>
      </c>
      <c r="F9" s="1160"/>
      <c r="G9" s="1159" t="s">
        <v>252</v>
      </c>
      <c r="H9" s="1160"/>
      <c r="I9" s="1159" t="s">
        <v>253</v>
      </c>
      <c r="J9" s="1160"/>
      <c r="K9" s="1159" t="s">
        <v>139</v>
      </c>
      <c r="L9" s="1160"/>
      <c r="M9" s="1159" t="s">
        <v>566</v>
      </c>
      <c r="N9" s="1160"/>
      <c r="O9" s="1159" t="s">
        <v>256</v>
      </c>
      <c r="P9" s="1174"/>
      <c r="Q9" s="1212" t="s">
        <v>257</v>
      </c>
      <c r="R9" s="1213"/>
      <c r="S9" s="1216" t="s">
        <v>258</v>
      </c>
      <c r="T9" s="1213"/>
      <c r="U9" s="1159" t="s">
        <v>37</v>
      </c>
      <c r="V9" s="1160"/>
      <c r="W9" s="1163" t="s">
        <v>259</v>
      </c>
      <c r="X9" s="1222"/>
      <c r="Y9" s="1218" t="s">
        <v>283</v>
      </c>
      <c r="Z9" s="1164"/>
      <c r="AA9" s="1159" t="s">
        <v>260</v>
      </c>
      <c r="AB9" s="1174"/>
    </row>
    <row r="10" spans="1:28" s="74" customFormat="1" ht="36" customHeight="1" thickBot="1">
      <c r="A10" s="1170"/>
      <c r="B10" s="1201"/>
      <c r="C10" s="1206"/>
      <c r="D10" s="1207"/>
      <c r="E10" s="1209"/>
      <c r="F10" s="1210"/>
      <c r="G10" s="1211"/>
      <c r="H10" s="1210"/>
      <c r="I10" s="1211"/>
      <c r="J10" s="1210"/>
      <c r="K10" s="1211"/>
      <c r="L10" s="1210"/>
      <c r="M10" s="1211"/>
      <c r="N10" s="1210"/>
      <c r="O10" s="1211"/>
      <c r="P10" s="1221"/>
      <c r="Q10" s="1214"/>
      <c r="R10" s="1215"/>
      <c r="S10" s="1217"/>
      <c r="T10" s="1215"/>
      <c r="U10" s="1211"/>
      <c r="V10" s="1210"/>
      <c r="W10" s="1223"/>
      <c r="X10" s="1224"/>
      <c r="Y10" s="1219"/>
      <c r="Z10" s="1220"/>
      <c r="AA10" s="1211"/>
      <c r="AB10" s="1221"/>
    </row>
    <row r="11" spans="1:28" s="129" customFormat="1" ht="18.75" customHeight="1" hidden="1" thickBot="1">
      <c r="A11" s="1172"/>
      <c r="B11" s="1202"/>
      <c r="C11" s="277" t="s">
        <v>455</v>
      </c>
      <c r="D11" s="274" t="s">
        <v>456</v>
      </c>
      <c r="E11" s="277" t="s">
        <v>455</v>
      </c>
      <c r="F11" s="273" t="s">
        <v>456</v>
      </c>
      <c r="G11" s="272" t="s">
        <v>455</v>
      </c>
      <c r="H11" s="273" t="s">
        <v>456</v>
      </c>
      <c r="I11" s="272" t="s">
        <v>455</v>
      </c>
      <c r="J11" s="273" t="s">
        <v>456</v>
      </c>
      <c r="K11" s="272" t="s">
        <v>455</v>
      </c>
      <c r="L11" s="273" t="s">
        <v>456</v>
      </c>
      <c r="M11" s="272" t="s">
        <v>455</v>
      </c>
      <c r="N11" s="273" t="s">
        <v>456</v>
      </c>
      <c r="O11" s="272" t="s">
        <v>455</v>
      </c>
      <c r="P11" s="274" t="s">
        <v>456</v>
      </c>
      <c r="Q11" s="280" t="s">
        <v>455</v>
      </c>
      <c r="R11" s="273" t="s">
        <v>456</v>
      </c>
      <c r="S11" s="272" t="s">
        <v>455</v>
      </c>
      <c r="T11" s="273" t="s">
        <v>456</v>
      </c>
      <c r="U11" s="272" t="s">
        <v>455</v>
      </c>
      <c r="V11" s="273" t="s">
        <v>456</v>
      </c>
      <c r="W11" s="272" t="s">
        <v>455</v>
      </c>
      <c r="X11" s="276" t="s">
        <v>456</v>
      </c>
      <c r="Y11" s="278" t="s">
        <v>455</v>
      </c>
      <c r="Z11" s="265" t="s">
        <v>456</v>
      </c>
      <c r="AA11" s="275" t="s">
        <v>455</v>
      </c>
      <c r="AB11" s="266" t="s">
        <v>456</v>
      </c>
    </row>
    <row r="12" spans="1:30" s="74" customFormat="1" ht="12.75" customHeight="1">
      <c r="A12" s="1198"/>
      <c r="B12" s="1199"/>
      <c r="C12" s="826"/>
      <c r="D12" s="827"/>
      <c r="E12" s="828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30"/>
      <c r="Q12" s="831"/>
      <c r="R12" s="829"/>
      <c r="S12" s="829"/>
      <c r="T12" s="829"/>
      <c r="U12" s="829"/>
      <c r="V12" s="829"/>
      <c r="W12" s="829"/>
      <c r="X12" s="832"/>
      <c r="Y12" s="828"/>
      <c r="Z12" s="829"/>
      <c r="AA12" s="817"/>
      <c r="AB12" s="833"/>
      <c r="AC12" s="799"/>
      <c r="AD12" s="799"/>
    </row>
    <row r="13" spans="1:30" s="74" customFormat="1" ht="15.75" customHeight="1">
      <c r="A13" s="97" t="s">
        <v>262</v>
      </c>
      <c r="B13" s="281" t="s">
        <v>647</v>
      </c>
      <c r="C13" s="884">
        <f>E13+G13+I13+K13+M13+O13+Q13+S13+U13+W13+Y13+AA13</f>
        <v>48248622</v>
      </c>
      <c r="D13" s="880">
        <f>F13+H13+J13+L13+N13+P13+R13+T13+V13+X13+Z13+AB13</f>
        <v>48248622</v>
      </c>
      <c r="E13" s="834">
        <v>41227878</v>
      </c>
      <c r="F13" s="834">
        <v>41227878</v>
      </c>
      <c r="G13" s="778">
        <v>5780544</v>
      </c>
      <c r="H13" s="778">
        <v>5780544</v>
      </c>
      <c r="I13" s="778">
        <v>1240200</v>
      </c>
      <c r="J13" s="778">
        <v>1240200</v>
      </c>
      <c r="K13" s="778"/>
      <c r="L13" s="778"/>
      <c r="M13" s="778"/>
      <c r="N13" s="778"/>
      <c r="O13" s="778"/>
      <c r="P13" s="835"/>
      <c r="Q13" s="836"/>
      <c r="R13" s="778"/>
      <c r="S13" s="778"/>
      <c r="T13" s="778"/>
      <c r="U13" s="778"/>
      <c r="V13" s="778"/>
      <c r="W13" s="778"/>
      <c r="X13" s="837"/>
      <c r="Y13" s="838"/>
      <c r="Z13" s="778"/>
      <c r="AA13" s="779"/>
      <c r="AB13" s="780"/>
      <c r="AC13" s="799"/>
      <c r="AD13" s="799"/>
    </row>
    <row r="14" spans="1:30" s="74" customFormat="1" ht="29.25" customHeight="1">
      <c r="A14" s="97" t="s">
        <v>262</v>
      </c>
      <c r="B14" s="1295" t="s">
        <v>11</v>
      </c>
      <c r="C14" s="884">
        <f>E14+G14+I14+K14+M14+O14+Q14+S14+U14+W14+Y14+AA14</f>
        <v>91697781</v>
      </c>
      <c r="D14" s="880">
        <f>F14+H14+J14+L14+N14+P14+R14+T14+V14+X14+Z14+AB14</f>
        <v>91697781</v>
      </c>
      <c r="E14" s="834">
        <v>62376227</v>
      </c>
      <c r="F14" s="834">
        <v>62376227</v>
      </c>
      <c r="G14" s="778">
        <v>10022284</v>
      </c>
      <c r="H14" s="778">
        <v>10022284</v>
      </c>
      <c r="I14" s="778">
        <v>11733870</v>
      </c>
      <c r="J14" s="778">
        <v>11733870</v>
      </c>
      <c r="K14" s="778"/>
      <c r="L14" s="778"/>
      <c r="M14" s="778"/>
      <c r="N14" s="778"/>
      <c r="O14" s="778"/>
      <c r="P14" s="835"/>
      <c r="Q14" s="836"/>
      <c r="R14" s="778"/>
      <c r="S14" s="778">
        <v>7565400</v>
      </c>
      <c r="T14" s="778">
        <v>7565400</v>
      </c>
      <c r="U14" s="778"/>
      <c r="V14" s="778"/>
      <c r="W14" s="778"/>
      <c r="X14" s="837"/>
      <c r="Y14" s="838"/>
      <c r="Z14" s="778"/>
      <c r="AA14" s="779"/>
      <c r="AB14" s="780"/>
      <c r="AC14" s="799"/>
      <c r="AD14" s="799"/>
    </row>
    <row r="15" spans="1:30" s="74" customFormat="1" ht="34.5" customHeight="1">
      <c r="A15" s="97" t="s">
        <v>394</v>
      </c>
      <c r="B15" s="486" t="s">
        <v>521</v>
      </c>
      <c r="C15" s="884">
        <f aca="true" t="shared" si="0" ref="C15:C30">E15+G15+I15+K15+M15+O15+Q15+S15+U15+W15+Y15+AA15</f>
        <v>2000000</v>
      </c>
      <c r="D15" s="880">
        <f aca="true" t="shared" si="1" ref="D15:D30">F15+H15+J15+L15+N15+P15+R15+T15+V15+X15+Z15+AB15</f>
        <v>2000000</v>
      </c>
      <c r="E15" s="834"/>
      <c r="F15" s="834"/>
      <c r="G15" s="778"/>
      <c r="H15" s="778"/>
      <c r="I15" s="778"/>
      <c r="J15" s="778"/>
      <c r="K15" s="778"/>
      <c r="L15" s="778"/>
      <c r="M15" s="778"/>
      <c r="N15" s="778"/>
      <c r="O15" s="778"/>
      <c r="P15" s="835"/>
      <c r="Q15" s="836"/>
      <c r="R15" s="778"/>
      <c r="S15" s="778"/>
      <c r="T15" s="778"/>
      <c r="U15" s="778">
        <v>2000000</v>
      </c>
      <c r="V15" s="778">
        <v>2000000</v>
      </c>
      <c r="W15" s="778"/>
      <c r="X15" s="837"/>
      <c r="Y15" s="838"/>
      <c r="Z15" s="778"/>
      <c r="AA15" s="779"/>
      <c r="AB15" s="780"/>
      <c r="AC15" s="799"/>
      <c r="AD15" s="799"/>
    </row>
    <row r="16" spans="1:30" s="74" customFormat="1" ht="15.75" customHeight="1">
      <c r="A16" s="97" t="s">
        <v>262</v>
      </c>
      <c r="B16" s="281" t="s">
        <v>12</v>
      </c>
      <c r="C16" s="884">
        <f t="shared" si="0"/>
        <v>16645467</v>
      </c>
      <c r="D16" s="880">
        <f t="shared" si="1"/>
        <v>16645467</v>
      </c>
      <c r="E16" s="834">
        <v>12733026</v>
      </c>
      <c r="F16" s="834">
        <v>12733026</v>
      </c>
      <c r="G16" s="778">
        <v>1659275</v>
      </c>
      <c r="H16" s="778">
        <v>1659275</v>
      </c>
      <c r="I16" s="778">
        <v>2253166</v>
      </c>
      <c r="J16" s="778">
        <v>2253166</v>
      </c>
      <c r="K16" s="778"/>
      <c r="L16" s="778"/>
      <c r="M16" s="778"/>
      <c r="N16" s="778"/>
      <c r="O16" s="778"/>
      <c r="P16" s="835"/>
      <c r="Q16" s="836"/>
      <c r="R16" s="778"/>
      <c r="S16" s="778"/>
      <c r="T16" s="778"/>
      <c r="U16" s="778"/>
      <c r="V16" s="778"/>
      <c r="W16" s="778"/>
      <c r="X16" s="837"/>
      <c r="Y16" s="838"/>
      <c r="Z16" s="778"/>
      <c r="AA16" s="779"/>
      <c r="AB16" s="780"/>
      <c r="AC16" s="799"/>
      <c r="AD16" s="799"/>
    </row>
    <row r="17" spans="1:30" s="74" customFormat="1" ht="15.75" customHeight="1">
      <c r="A17" s="97" t="s">
        <v>262</v>
      </c>
      <c r="B17" s="281" t="s">
        <v>298</v>
      </c>
      <c r="C17" s="884">
        <f t="shared" si="0"/>
        <v>23294498</v>
      </c>
      <c r="D17" s="880">
        <f t="shared" si="1"/>
        <v>23294498</v>
      </c>
      <c r="E17" s="834">
        <v>17413939</v>
      </c>
      <c r="F17" s="834">
        <v>17413939</v>
      </c>
      <c r="G17" s="778">
        <v>2360583</v>
      </c>
      <c r="H17" s="778">
        <v>2360583</v>
      </c>
      <c r="I17" s="778">
        <v>3519976</v>
      </c>
      <c r="J17" s="778">
        <v>3519976</v>
      </c>
      <c r="K17" s="778"/>
      <c r="L17" s="778"/>
      <c r="M17" s="778"/>
      <c r="N17" s="778"/>
      <c r="O17" s="778"/>
      <c r="P17" s="835"/>
      <c r="Q17" s="836"/>
      <c r="R17" s="778"/>
      <c r="S17" s="778"/>
      <c r="T17" s="778"/>
      <c r="U17" s="778"/>
      <c r="V17" s="778"/>
      <c r="W17" s="778"/>
      <c r="X17" s="837"/>
      <c r="Y17" s="838"/>
      <c r="Z17" s="778"/>
      <c r="AA17" s="779"/>
      <c r="AB17" s="780"/>
      <c r="AC17" s="799"/>
      <c r="AD17" s="799"/>
    </row>
    <row r="18" spans="1:30" s="74" customFormat="1" ht="15.75" customHeight="1">
      <c r="A18" s="97" t="s">
        <v>262</v>
      </c>
      <c r="B18" s="281" t="s">
        <v>285</v>
      </c>
      <c r="C18" s="884">
        <f t="shared" si="0"/>
        <v>9470327</v>
      </c>
      <c r="D18" s="880">
        <f t="shared" si="1"/>
        <v>9470327</v>
      </c>
      <c r="E18" s="834">
        <v>7352113</v>
      </c>
      <c r="F18" s="834">
        <v>7352113</v>
      </c>
      <c r="G18" s="778">
        <v>985072</v>
      </c>
      <c r="H18" s="778">
        <v>985072</v>
      </c>
      <c r="I18" s="778">
        <v>1133142</v>
      </c>
      <c r="J18" s="778">
        <v>1133142</v>
      </c>
      <c r="K18" s="778"/>
      <c r="L18" s="778"/>
      <c r="M18" s="778"/>
      <c r="N18" s="778"/>
      <c r="O18" s="778"/>
      <c r="P18" s="835"/>
      <c r="Q18" s="836"/>
      <c r="R18" s="778"/>
      <c r="S18" s="778"/>
      <c r="T18" s="778"/>
      <c r="U18" s="778"/>
      <c r="V18" s="778"/>
      <c r="W18" s="778"/>
      <c r="X18" s="837"/>
      <c r="Y18" s="838"/>
      <c r="Z18" s="778"/>
      <c r="AA18" s="779"/>
      <c r="AB18" s="780"/>
      <c r="AC18" s="799"/>
      <c r="AD18" s="799"/>
    </row>
    <row r="19" spans="1:30" s="74" customFormat="1" ht="32.25" customHeight="1">
      <c r="A19" s="97" t="s">
        <v>262</v>
      </c>
      <c r="B19" s="1295" t="s">
        <v>299</v>
      </c>
      <c r="C19" s="884">
        <f t="shared" si="0"/>
        <v>91544294</v>
      </c>
      <c r="D19" s="880">
        <f t="shared" si="1"/>
        <v>91544294</v>
      </c>
      <c r="E19" s="834">
        <v>67986634</v>
      </c>
      <c r="F19" s="834">
        <v>67986634</v>
      </c>
      <c r="G19" s="778">
        <v>9073376</v>
      </c>
      <c r="H19" s="778">
        <v>9073376</v>
      </c>
      <c r="I19" s="778">
        <v>14484284</v>
      </c>
      <c r="J19" s="778">
        <v>14484284</v>
      </c>
      <c r="K19" s="778"/>
      <c r="L19" s="778"/>
      <c r="M19" s="778"/>
      <c r="N19" s="778"/>
      <c r="O19" s="778"/>
      <c r="P19" s="835"/>
      <c r="Q19" s="836"/>
      <c r="R19" s="778"/>
      <c r="S19" s="778"/>
      <c r="T19" s="778"/>
      <c r="U19" s="778"/>
      <c r="V19" s="778"/>
      <c r="W19" s="778"/>
      <c r="X19" s="837"/>
      <c r="Y19" s="838"/>
      <c r="Z19" s="778"/>
      <c r="AA19" s="779"/>
      <c r="AB19" s="780"/>
      <c r="AC19" s="799"/>
      <c r="AD19" s="799"/>
    </row>
    <row r="20" spans="1:30" s="74" customFormat="1" ht="15.75" customHeight="1">
      <c r="A20" s="97" t="s">
        <v>262</v>
      </c>
      <c r="B20" s="87" t="s">
        <v>581</v>
      </c>
      <c r="C20" s="884">
        <f>E20+G20+I20+K20+M20+O20+Q20+S20+U20+W20+Y20+AA20</f>
        <v>0</v>
      </c>
      <c r="D20" s="880">
        <f>F20+H20+J20+L20+N20+P20+R20+T20+V20+X20+Z20+AB20</f>
        <v>0</v>
      </c>
      <c r="E20" s="834"/>
      <c r="F20" s="834"/>
      <c r="G20" s="778"/>
      <c r="H20" s="778"/>
      <c r="I20" s="778"/>
      <c r="J20" s="778"/>
      <c r="K20" s="778"/>
      <c r="L20" s="778"/>
      <c r="M20" s="778"/>
      <c r="N20" s="778"/>
      <c r="O20" s="778"/>
      <c r="P20" s="835"/>
      <c r="Q20" s="836"/>
      <c r="R20" s="778"/>
      <c r="S20" s="778"/>
      <c r="T20" s="778"/>
      <c r="U20" s="778"/>
      <c r="V20" s="778"/>
      <c r="W20" s="778"/>
      <c r="X20" s="837"/>
      <c r="Y20" s="838"/>
      <c r="Z20" s="778"/>
      <c r="AA20" s="779"/>
      <c r="AB20" s="780"/>
      <c r="AC20" s="799"/>
      <c r="AD20" s="799"/>
    </row>
    <row r="21" spans="1:30" s="74" customFormat="1" ht="15.75" customHeight="1" hidden="1">
      <c r="A21" s="97"/>
      <c r="B21" s="87"/>
      <c r="C21" s="884">
        <f>E21+G21+I21+K21+M21+O21+Q21+S21+U21+W21+Y21+AA21</f>
        <v>0</v>
      </c>
      <c r="D21" s="880">
        <f>F21+H21+J21+L21+N21+P21+R21+T21+V21+X21+Z21+AB21</f>
        <v>0</v>
      </c>
      <c r="E21" s="834"/>
      <c r="F21" s="834"/>
      <c r="G21" s="778"/>
      <c r="H21" s="778"/>
      <c r="I21" s="778"/>
      <c r="J21" s="778"/>
      <c r="K21" s="778"/>
      <c r="L21" s="778"/>
      <c r="M21" s="778"/>
      <c r="N21" s="778"/>
      <c r="O21" s="778"/>
      <c r="P21" s="835"/>
      <c r="Q21" s="836"/>
      <c r="R21" s="778"/>
      <c r="S21" s="778"/>
      <c r="T21" s="778"/>
      <c r="U21" s="778"/>
      <c r="V21" s="778"/>
      <c r="W21" s="778"/>
      <c r="X21" s="837"/>
      <c r="Y21" s="838"/>
      <c r="Z21" s="778"/>
      <c r="AA21" s="779"/>
      <c r="AB21" s="780"/>
      <c r="AC21" s="799"/>
      <c r="AD21" s="799"/>
    </row>
    <row r="22" spans="1:30" s="74" customFormat="1" ht="15.75" customHeight="1">
      <c r="A22" s="97" t="s">
        <v>454</v>
      </c>
      <c r="B22" s="281" t="s">
        <v>13</v>
      </c>
      <c r="C22" s="884">
        <f t="shared" si="0"/>
        <v>9578217</v>
      </c>
      <c r="D22" s="880">
        <f t="shared" si="1"/>
        <v>9578217</v>
      </c>
      <c r="E22" s="834">
        <v>7066113</v>
      </c>
      <c r="F22" s="834">
        <v>7066113</v>
      </c>
      <c r="G22" s="778">
        <v>970812</v>
      </c>
      <c r="H22" s="778">
        <v>970812</v>
      </c>
      <c r="I22" s="778">
        <v>1541292</v>
      </c>
      <c r="J22" s="778">
        <v>1541292</v>
      </c>
      <c r="K22" s="778"/>
      <c r="L22" s="778"/>
      <c r="M22" s="778"/>
      <c r="N22" s="778"/>
      <c r="O22" s="778"/>
      <c r="P22" s="835"/>
      <c r="Q22" s="836"/>
      <c r="R22" s="778"/>
      <c r="S22" s="778"/>
      <c r="T22" s="778"/>
      <c r="U22" s="778"/>
      <c r="V22" s="778"/>
      <c r="W22" s="778"/>
      <c r="X22" s="837"/>
      <c r="Y22" s="838"/>
      <c r="Z22" s="778"/>
      <c r="AA22" s="779"/>
      <c r="AB22" s="780"/>
      <c r="AC22" s="799"/>
      <c r="AD22" s="799"/>
    </row>
    <row r="23" spans="1:30" s="74" customFormat="1" ht="15.75" customHeight="1">
      <c r="A23" s="97" t="s">
        <v>262</v>
      </c>
      <c r="B23" s="87" t="s">
        <v>266</v>
      </c>
      <c r="C23" s="884">
        <f>E23+G23+I23+K23+M23+O23+Q23+S23+U23+W23+Y23+AA23</f>
        <v>0</v>
      </c>
      <c r="D23" s="880">
        <f>F23+H23+J23+L23+N23+P23+R23+T23+V23+X23+Z23+AB23</f>
        <v>0</v>
      </c>
      <c r="E23" s="834"/>
      <c r="F23" s="834"/>
      <c r="G23" s="778"/>
      <c r="H23" s="778"/>
      <c r="I23" s="778"/>
      <c r="J23" s="778"/>
      <c r="K23" s="778"/>
      <c r="L23" s="778"/>
      <c r="M23" s="778"/>
      <c r="N23" s="778"/>
      <c r="O23" s="778"/>
      <c r="P23" s="835"/>
      <c r="Q23" s="836"/>
      <c r="R23" s="778"/>
      <c r="S23" s="778"/>
      <c r="T23" s="778"/>
      <c r="U23" s="778"/>
      <c r="V23" s="778"/>
      <c r="W23" s="778"/>
      <c r="X23" s="837"/>
      <c r="Y23" s="838"/>
      <c r="Z23" s="778"/>
      <c r="AA23" s="779"/>
      <c r="AB23" s="780"/>
      <c r="AC23" s="799"/>
      <c r="AD23" s="799"/>
    </row>
    <row r="24" spans="1:30" s="74" customFormat="1" ht="15.75" customHeight="1">
      <c r="A24" s="504" t="s">
        <v>262</v>
      </c>
      <c r="B24" s="281" t="s">
        <v>267</v>
      </c>
      <c r="C24" s="884">
        <f t="shared" si="0"/>
        <v>14178992</v>
      </c>
      <c r="D24" s="880">
        <f t="shared" si="1"/>
        <v>14178992</v>
      </c>
      <c r="E24" s="834">
        <v>10434626</v>
      </c>
      <c r="F24" s="834">
        <v>10434626</v>
      </c>
      <c r="G24" s="778">
        <v>1346455</v>
      </c>
      <c r="H24" s="778">
        <v>1346455</v>
      </c>
      <c r="I24" s="778">
        <v>2397911</v>
      </c>
      <c r="J24" s="778">
        <v>2397911</v>
      </c>
      <c r="K24" s="778"/>
      <c r="L24" s="778"/>
      <c r="M24" s="778"/>
      <c r="N24" s="778"/>
      <c r="O24" s="778"/>
      <c r="P24" s="835"/>
      <c r="Q24" s="836"/>
      <c r="R24" s="778"/>
      <c r="S24" s="778"/>
      <c r="T24" s="778"/>
      <c r="U24" s="778"/>
      <c r="V24" s="778"/>
      <c r="W24" s="778"/>
      <c r="X24" s="837"/>
      <c r="Y24" s="838"/>
      <c r="Z24" s="778"/>
      <c r="AA24" s="779"/>
      <c r="AB24" s="780"/>
      <c r="AC24" s="799"/>
      <c r="AD24" s="799"/>
    </row>
    <row r="25" spans="1:30" s="74" customFormat="1" ht="15.75" customHeight="1" hidden="1">
      <c r="A25" s="97" t="s">
        <v>262</v>
      </c>
      <c r="B25" s="281" t="s">
        <v>284</v>
      </c>
      <c r="C25" s="884">
        <f t="shared" si="0"/>
        <v>0</v>
      </c>
      <c r="D25" s="880">
        <f t="shared" si="1"/>
        <v>0</v>
      </c>
      <c r="E25" s="834"/>
      <c r="F25" s="834"/>
      <c r="G25" s="778"/>
      <c r="H25" s="778"/>
      <c r="I25" s="778"/>
      <c r="J25" s="778"/>
      <c r="K25" s="778"/>
      <c r="L25" s="778"/>
      <c r="M25" s="778"/>
      <c r="N25" s="778"/>
      <c r="O25" s="778"/>
      <c r="P25" s="835"/>
      <c r="Q25" s="836"/>
      <c r="R25" s="778"/>
      <c r="S25" s="778"/>
      <c r="T25" s="778"/>
      <c r="U25" s="778"/>
      <c r="V25" s="778"/>
      <c r="W25" s="778"/>
      <c r="X25" s="837"/>
      <c r="Y25" s="838"/>
      <c r="Z25" s="778"/>
      <c r="AA25" s="779"/>
      <c r="AB25" s="780"/>
      <c r="AC25" s="799"/>
      <c r="AD25" s="799"/>
    </row>
    <row r="26" spans="1:30" s="74" customFormat="1" ht="15.75" customHeight="1">
      <c r="A26" s="97" t="s">
        <v>262</v>
      </c>
      <c r="B26" s="281" t="s">
        <v>727</v>
      </c>
      <c r="C26" s="884">
        <f t="shared" si="0"/>
        <v>1130000</v>
      </c>
      <c r="D26" s="880">
        <f t="shared" si="1"/>
        <v>1130000</v>
      </c>
      <c r="E26" s="834">
        <v>1000000</v>
      </c>
      <c r="F26" s="834">
        <v>1000000</v>
      </c>
      <c r="G26" s="778">
        <v>130000</v>
      </c>
      <c r="H26" s="778">
        <v>130000</v>
      </c>
      <c r="I26" s="778"/>
      <c r="J26" s="778"/>
      <c r="K26" s="778"/>
      <c r="L26" s="778"/>
      <c r="M26" s="778"/>
      <c r="N26" s="778"/>
      <c r="O26" s="778"/>
      <c r="P26" s="835"/>
      <c r="Q26" s="836"/>
      <c r="R26" s="778"/>
      <c r="S26" s="778"/>
      <c r="T26" s="778"/>
      <c r="U26" s="778"/>
      <c r="V26" s="778"/>
      <c r="W26" s="778"/>
      <c r="X26" s="837"/>
      <c r="Y26" s="838"/>
      <c r="Z26" s="778"/>
      <c r="AA26" s="779"/>
      <c r="AB26" s="780"/>
      <c r="AC26" s="799"/>
      <c r="AD26" s="799"/>
    </row>
    <row r="27" spans="1:30" s="74" customFormat="1" ht="15.75" customHeight="1">
      <c r="A27" s="97" t="s">
        <v>262</v>
      </c>
      <c r="B27" s="281" t="s">
        <v>492</v>
      </c>
      <c r="C27" s="884">
        <f t="shared" si="0"/>
        <v>2900734</v>
      </c>
      <c r="D27" s="880">
        <f t="shared" si="1"/>
        <v>2900734</v>
      </c>
      <c r="E27" s="834">
        <v>2065656</v>
      </c>
      <c r="F27" s="834">
        <v>2065656</v>
      </c>
      <c r="G27" s="778">
        <v>283183</v>
      </c>
      <c r="H27" s="778">
        <v>283183</v>
      </c>
      <c r="I27" s="778">
        <v>551895</v>
      </c>
      <c r="J27" s="778">
        <v>551895</v>
      </c>
      <c r="K27" s="778"/>
      <c r="L27" s="778"/>
      <c r="M27" s="778"/>
      <c r="N27" s="778"/>
      <c r="O27" s="778"/>
      <c r="P27" s="835"/>
      <c r="Q27" s="836"/>
      <c r="R27" s="778"/>
      <c r="S27" s="778"/>
      <c r="T27" s="778"/>
      <c r="U27" s="778"/>
      <c r="V27" s="778"/>
      <c r="W27" s="778"/>
      <c r="X27" s="837"/>
      <c r="Y27" s="838"/>
      <c r="Z27" s="778"/>
      <c r="AA27" s="779"/>
      <c r="AB27" s="780"/>
      <c r="AC27" s="799"/>
      <c r="AD27" s="799"/>
    </row>
    <row r="28" spans="1:30" s="74" customFormat="1" ht="15.75" customHeight="1">
      <c r="A28" s="97" t="s">
        <v>262</v>
      </c>
      <c r="B28" s="281" t="s">
        <v>514</v>
      </c>
      <c r="C28" s="884">
        <f t="shared" si="0"/>
        <v>2834211</v>
      </c>
      <c r="D28" s="880">
        <f t="shared" si="1"/>
        <v>2834211</v>
      </c>
      <c r="E28" s="839">
        <v>2059657</v>
      </c>
      <c r="F28" s="839">
        <v>2059657</v>
      </c>
      <c r="G28" s="818">
        <v>282404</v>
      </c>
      <c r="H28" s="818">
        <v>282404</v>
      </c>
      <c r="I28" s="818">
        <v>492150</v>
      </c>
      <c r="J28" s="818">
        <v>492150</v>
      </c>
      <c r="K28" s="818"/>
      <c r="L28" s="818"/>
      <c r="M28" s="818"/>
      <c r="N28" s="818"/>
      <c r="O28" s="818"/>
      <c r="P28" s="840"/>
      <c r="Q28" s="841"/>
      <c r="R28" s="818"/>
      <c r="S28" s="818"/>
      <c r="T28" s="818"/>
      <c r="U28" s="818"/>
      <c r="V28" s="818"/>
      <c r="W28" s="818"/>
      <c r="X28" s="842"/>
      <c r="Y28" s="843"/>
      <c r="Z28" s="818"/>
      <c r="AA28" s="779"/>
      <c r="AB28" s="780"/>
      <c r="AC28" s="799"/>
      <c r="AD28" s="799"/>
    </row>
    <row r="29" spans="1:30" s="74" customFormat="1" ht="15.75" customHeight="1">
      <c r="A29" s="256" t="s">
        <v>262</v>
      </c>
      <c r="B29" s="282" t="s">
        <v>515</v>
      </c>
      <c r="C29" s="885">
        <f>E29+G29+I29+K29+M29+O29+Q29+S29+U29+W29+Y29+AA29</f>
        <v>12781235</v>
      </c>
      <c r="D29" s="881">
        <f>F29+H29+J29+L29+N29+P29+R29+T29+V29+X29+Z29+AB29</f>
        <v>12781235</v>
      </c>
      <c r="E29" s="844">
        <v>9514626</v>
      </c>
      <c r="F29" s="844">
        <v>9514626</v>
      </c>
      <c r="G29" s="783">
        <v>1309523</v>
      </c>
      <c r="H29" s="783">
        <v>1309523</v>
      </c>
      <c r="I29" s="783">
        <v>1957086</v>
      </c>
      <c r="J29" s="783">
        <v>1957086</v>
      </c>
      <c r="K29" s="783"/>
      <c r="L29" s="783"/>
      <c r="M29" s="783"/>
      <c r="N29" s="783"/>
      <c r="O29" s="783"/>
      <c r="P29" s="845"/>
      <c r="Q29" s="846"/>
      <c r="R29" s="783"/>
      <c r="S29" s="783"/>
      <c r="T29" s="783"/>
      <c r="U29" s="783"/>
      <c r="V29" s="783"/>
      <c r="W29" s="783"/>
      <c r="X29" s="847"/>
      <c r="Y29" s="848"/>
      <c r="Z29" s="783"/>
      <c r="AA29" s="784"/>
      <c r="AB29" s="785"/>
      <c r="AC29" s="799"/>
      <c r="AD29" s="799"/>
    </row>
    <row r="30" spans="1:30" s="74" customFormat="1" ht="15.75" customHeight="1" thickBot="1">
      <c r="A30" s="256" t="s">
        <v>262</v>
      </c>
      <c r="B30" s="282" t="s">
        <v>15</v>
      </c>
      <c r="C30" s="886">
        <f t="shared" si="0"/>
        <v>6413479</v>
      </c>
      <c r="D30" s="882">
        <f t="shared" si="1"/>
        <v>6413479</v>
      </c>
      <c r="E30" s="844">
        <v>4309313</v>
      </c>
      <c r="F30" s="844">
        <v>4309313</v>
      </c>
      <c r="G30" s="783">
        <v>591524</v>
      </c>
      <c r="H30" s="783">
        <v>591524</v>
      </c>
      <c r="I30" s="783">
        <v>1512642</v>
      </c>
      <c r="J30" s="783">
        <v>1512642</v>
      </c>
      <c r="K30" s="783"/>
      <c r="L30" s="783"/>
      <c r="M30" s="783"/>
      <c r="N30" s="783"/>
      <c r="O30" s="783"/>
      <c r="P30" s="845"/>
      <c r="Q30" s="846"/>
      <c r="R30" s="783"/>
      <c r="S30" s="783"/>
      <c r="T30" s="783"/>
      <c r="U30" s="783"/>
      <c r="V30" s="783"/>
      <c r="W30" s="783"/>
      <c r="X30" s="847"/>
      <c r="Y30" s="848"/>
      <c r="Z30" s="783"/>
      <c r="AA30" s="784"/>
      <c r="AB30" s="785"/>
      <c r="AC30" s="799"/>
      <c r="AD30" s="799"/>
    </row>
    <row r="31" spans="1:30" s="74" customFormat="1" ht="15.75" customHeight="1" thickBot="1">
      <c r="A31" s="1194" t="s">
        <v>73</v>
      </c>
      <c r="B31" s="1195"/>
      <c r="C31" s="851">
        <f>E31+G31+I31+K31+M31+O31+Q31+S31+U31+W31+Y31+AA31</f>
        <v>332717857</v>
      </c>
      <c r="D31" s="854">
        <f>F31+H31+J31+L31+N31+P31+R31+T31+V31+X31+Z31+AB31</f>
        <v>332717857</v>
      </c>
      <c r="E31" s="851">
        <f>SUM(E13:E30)</f>
        <v>245539808</v>
      </c>
      <c r="F31" s="879">
        <f aca="true" t="shared" si="2" ref="F31:V31">SUM(F13:F30)</f>
        <v>245539808</v>
      </c>
      <c r="G31" s="851">
        <f t="shared" si="2"/>
        <v>34795035</v>
      </c>
      <c r="H31" s="851">
        <f t="shared" si="2"/>
        <v>34795035</v>
      </c>
      <c r="I31" s="851">
        <f t="shared" si="2"/>
        <v>42817614</v>
      </c>
      <c r="J31" s="851">
        <f t="shared" si="2"/>
        <v>42817614</v>
      </c>
      <c r="K31" s="879">
        <f>SUM(K13:K30)</f>
        <v>0</v>
      </c>
      <c r="L31" s="851">
        <f t="shared" si="2"/>
        <v>0</v>
      </c>
      <c r="M31" s="851">
        <f t="shared" si="2"/>
        <v>0</v>
      </c>
      <c r="N31" s="851">
        <f t="shared" si="2"/>
        <v>0</v>
      </c>
      <c r="O31" s="851">
        <f t="shared" si="2"/>
        <v>0</v>
      </c>
      <c r="P31" s="850">
        <f t="shared" si="2"/>
        <v>0</v>
      </c>
      <c r="Q31" s="879">
        <f t="shared" si="2"/>
        <v>0</v>
      </c>
      <c r="R31" s="851">
        <f t="shared" si="2"/>
        <v>0</v>
      </c>
      <c r="S31" s="851">
        <f t="shared" si="2"/>
        <v>7565400</v>
      </c>
      <c r="T31" s="851">
        <f t="shared" si="2"/>
        <v>7565400</v>
      </c>
      <c r="U31" s="851">
        <f t="shared" si="2"/>
        <v>2000000</v>
      </c>
      <c r="V31" s="851">
        <f t="shared" si="2"/>
        <v>2000000</v>
      </c>
      <c r="W31" s="786">
        <f aca="true" t="shared" si="3" ref="W31:AB31">SUM(W14:W30)</f>
        <v>0</v>
      </c>
      <c r="X31" s="852">
        <f t="shared" si="3"/>
        <v>0</v>
      </c>
      <c r="Y31" s="849">
        <f t="shared" si="3"/>
        <v>0</v>
      </c>
      <c r="Z31" s="786">
        <f t="shared" si="3"/>
        <v>0</v>
      </c>
      <c r="AA31" s="853">
        <f t="shared" si="3"/>
        <v>0</v>
      </c>
      <c r="AB31" s="854">
        <f t="shared" si="3"/>
        <v>0</v>
      </c>
      <c r="AC31" s="799"/>
      <c r="AD31" s="799"/>
    </row>
    <row r="32" spans="1:30" s="74" customFormat="1" ht="12" thickBot="1">
      <c r="A32" s="258"/>
      <c r="B32" s="283"/>
      <c r="C32" s="887"/>
      <c r="D32" s="883"/>
      <c r="E32" s="855"/>
      <c r="F32" s="856"/>
      <c r="G32" s="857"/>
      <c r="H32" s="857"/>
      <c r="I32" s="857"/>
      <c r="J32" s="890"/>
      <c r="K32" s="856"/>
      <c r="L32" s="857"/>
      <c r="M32" s="857"/>
      <c r="N32" s="857"/>
      <c r="O32" s="857"/>
      <c r="P32" s="858"/>
      <c r="Q32" s="856"/>
      <c r="R32" s="857"/>
      <c r="S32" s="857"/>
      <c r="T32" s="857"/>
      <c r="U32" s="857"/>
      <c r="V32" s="857"/>
      <c r="W32" s="857"/>
      <c r="X32" s="859"/>
      <c r="Y32" s="860"/>
      <c r="Z32" s="857"/>
      <c r="AA32" s="861"/>
      <c r="AB32" s="862"/>
      <c r="AC32" s="799"/>
      <c r="AD32" s="799"/>
    </row>
    <row r="33" spans="1:30" s="74" customFormat="1" ht="15.75" customHeight="1" thickBot="1">
      <c r="A33" s="1194" t="s">
        <v>10</v>
      </c>
      <c r="B33" s="1195"/>
      <c r="C33" s="877">
        <f>C14+C16+C17+C18+C19+C24+C25+C26+C27+C28+C30+C20+C23+C21+C29+C13</f>
        <v>321139640</v>
      </c>
      <c r="D33" s="878">
        <f aca="true" t="shared" si="4" ref="D33:V33">D14+D16+D17+D18+D19+D24+D25+D26+D27+D28+D30+D20+D23+D21+D29+D13</f>
        <v>321139640</v>
      </c>
      <c r="E33" s="877">
        <f t="shared" si="4"/>
        <v>238473695</v>
      </c>
      <c r="F33" s="878">
        <f t="shared" si="4"/>
        <v>238473695</v>
      </c>
      <c r="G33" s="863">
        <f t="shared" si="4"/>
        <v>33824223</v>
      </c>
      <c r="H33" s="863">
        <f t="shared" si="4"/>
        <v>33824223</v>
      </c>
      <c r="I33" s="863">
        <f t="shared" si="4"/>
        <v>41276322</v>
      </c>
      <c r="J33" s="877">
        <f t="shared" si="4"/>
        <v>41276322</v>
      </c>
      <c r="K33" s="878">
        <f>K14+K16+K17+K18+K19+K24+K25+K26+K27+K28+K30+K20+K23+K21+K29+K13</f>
        <v>0</v>
      </c>
      <c r="L33" s="863">
        <f t="shared" si="4"/>
        <v>0</v>
      </c>
      <c r="M33" s="863">
        <f t="shared" si="4"/>
        <v>0</v>
      </c>
      <c r="N33" s="863">
        <f t="shared" si="4"/>
        <v>0</v>
      </c>
      <c r="O33" s="863">
        <f t="shared" si="4"/>
        <v>0</v>
      </c>
      <c r="P33" s="889">
        <f t="shared" si="4"/>
        <v>0</v>
      </c>
      <c r="Q33" s="878">
        <f t="shared" si="4"/>
        <v>0</v>
      </c>
      <c r="R33" s="863">
        <f t="shared" si="4"/>
        <v>0</v>
      </c>
      <c r="S33" s="863">
        <f t="shared" si="4"/>
        <v>7565400</v>
      </c>
      <c r="T33" s="863">
        <f t="shared" si="4"/>
        <v>7565400</v>
      </c>
      <c r="U33" s="863">
        <f t="shared" si="4"/>
        <v>0</v>
      </c>
      <c r="V33" s="863">
        <f t="shared" si="4"/>
        <v>0</v>
      </c>
      <c r="W33" s="863">
        <f aca="true" t="shared" si="5" ref="W33:AB33">W14+W16+W17+W18+W19+W24+W25+W26+W27+W28+W30+W20+W23+W21+W29</f>
        <v>0</v>
      </c>
      <c r="X33" s="863">
        <f t="shared" si="5"/>
        <v>0</v>
      </c>
      <c r="Y33" s="863">
        <f t="shared" si="5"/>
        <v>0</v>
      </c>
      <c r="Z33" s="863">
        <f t="shared" si="5"/>
        <v>0</v>
      </c>
      <c r="AA33" s="863">
        <f t="shared" si="5"/>
        <v>0</v>
      </c>
      <c r="AB33" s="889">
        <f t="shared" si="5"/>
        <v>0</v>
      </c>
      <c r="AC33" s="799"/>
      <c r="AD33" s="799"/>
    </row>
    <row r="34" spans="1:30" s="74" customFormat="1" ht="12" thickBot="1">
      <c r="A34" s="258"/>
      <c r="B34" s="284"/>
      <c r="C34" s="866"/>
      <c r="D34" s="871"/>
      <c r="E34" s="866"/>
      <c r="F34" s="867"/>
      <c r="G34" s="868"/>
      <c r="H34" s="868"/>
      <c r="I34" s="868"/>
      <c r="J34" s="870"/>
      <c r="K34" s="867"/>
      <c r="L34" s="868"/>
      <c r="M34" s="868"/>
      <c r="N34" s="868"/>
      <c r="O34" s="868"/>
      <c r="P34" s="865"/>
      <c r="Q34" s="867"/>
      <c r="R34" s="868"/>
      <c r="S34" s="868"/>
      <c r="T34" s="868"/>
      <c r="U34" s="868"/>
      <c r="V34" s="868"/>
      <c r="W34" s="868"/>
      <c r="X34" s="869"/>
      <c r="Y34" s="864"/>
      <c r="Z34" s="868"/>
      <c r="AA34" s="870"/>
      <c r="AB34" s="871"/>
      <c r="AC34" s="799"/>
      <c r="AD34" s="799"/>
    </row>
    <row r="35" spans="1:30" s="74" customFormat="1" ht="15.75" customHeight="1" thickBot="1">
      <c r="A35" s="1194" t="s">
        <v>393</v>
      </c>
      <c r="B35" s="1195"/>
      <c r="C35" s="877">
        <f>C15</f>
        <v>2000000</v>
      </c>
      <c r="D35" s="878">
        <f aca="true" t="shared" si="6" ref="D35:V35">D15</f>
        <v>2000000</v>
      </c>
      <c r="E35" s="877">
        <f t="shared" si="6"/>
        <v>0</v>
      </c>
      <c r="F35" s="878">
        <f t="shared" si="6"/>
        <v>0</v>
      </c>
      <c r="G35" s="863">
        <f t="shared" si="6"/>
        <v>0</v>
      </c>
      <c r="H35" s="863">
        <f t="shared" si="6"/>
        <v>0</v>
      </c>
      <c r="I35" s="863">
        <f t="shared" si="6"/>
        <v>0</v>
      </c>
      <c r="J35" s="877">
        <f t="shared" si="6"/>
        <v>0</v>
      </c>
      <c r="K35" s="878">
        <f>K15</f>
        <v>0</v>
      </c>
      <c r="L35" s="863">
        <f t="shared" si="6"/>
        <v>0</v>
      </c>
      <c r="M35" s="863">
        <f t="shared" si="6"/>
        <v>0</v>
      </c>
      <c r="N35" s="863">
        <f t="shared" si="6"/>
        <v>0</v>
      </c>
      <c r="O35" s="863">
        <f t="shared" si="6"/>
        <v>0</v>
      </c>
      <c r="P35" s="889">
        <f t="shared" si="6"/>
        <v>0</v>
      </c>
      <c r="Q35" s="878">
        <f t="shared" si="6"/>
        <v>0</v>
      </c>
      <c r="R35" s="863">
        <f t="shared" si="6"/>
        <v>0</v>
      </c>
      <c r="S35" s="863">
        <f t="shared" si="6"/>
        <v>0</v>
      </c>
      <c r="T35" s="863">
        <f t="shared" si="6"/>
        <v>0</v>
      </c>
      <c r="U35" s="863">
        <f t="shared" si="6"/>
        <v>2000000</v>
      </c>
      <c r="V35" s="863">
        <f t="shared" si="6"/>
        <v>2000000</v>
      </c>
      <c r="W35" s="872">
        <v>0</v>
      </c>
      <c r="X35" s="873">
        <v>0</v>
      </c>
      <c r="Y35" s="863">
        <v>0</v>
      </c>
      <c r="Z35" s="872">
        <v>0</v>
      </c>
      <c r="AA35" s="874">
        <v>0</v>
      </c>
      <c r="AB35" s="875">
        <v>0</v>
      </c>
      <c r="AC35" s="799"/>
      <c r="AD35" s="799"/>
    </row>
    <row r="36" spans="1:30" s="74" customFormat="1" ht="12" thickBot="1">
      <c r="A36" s="258"/>
      <c r="B36" s="284"/>
      <c r="C36" s="888"/>
      <c r="D36" s="871"/>
      <c r="E36" s="866"/>
      <c r="F36" s="867"/>
      <c r="G36" s="868"/>
      <c r="H36" s="868"/>
      <c r="I36" s="868"/>
      <c r="J36" s="870"/>
      <c r="K36" s="867"/>
      <c r="L36" s="868"/>
      <c r="M36" s="868"/>
      <c r="N36" s="868"/>
      <c r="O36" s="868"/>
      <c r="P36" s="865"/>
      <c r="Q36" s="867"/>
      <c r="R36" s="868"/>
      <c r="S36" s="868"/>
      <c r="T36" s="868"/>
      <c r="U36" s="868"/>
      <c r="V36" s="868"/>
      <c r="W36" s="868"/>
      <c r="X36" s="869"/>
      <c r="Y36" s="864"/>
      <c r="Z36" s="868"/>
      <c r="AA36" s="870"/>
      <c r="AB36" s="871"/>
      <c r="AC36" s="799"/>
      <c r="AD36" s="799"/>
    </row>
    <row r="37" spans="1:30" s="74" customFormat="1" ht="12" thickBot="1">
      <c r="A37" s="1194" t="s">
        <v>452</v>
      </c>
      <c r="B37" s="1195"/>
      <c r="C37" s="863">
        <f>C22</f>
        <v>9578217</v>
      </c>
      <c r="D37" s="876">
        <f>D22</f>
        <v>9578217</v>
      </c>
      <c r="E37" s="877">
        <f>E22</f>
        <v>7066113</v>
      </c>
      <c r="F37" s="878">
        <f aca="true" t="shared" si="7" ref="F37:AB37">F22</f>
        <v>7066113</v>
      </c>
      <c r="G37" s="872">
        <f>G22</f>
        <v>970812</v>
      </c>
      <c r="H37" s="872">
        <f t="shared" si="7"/>
        <v>970812</v>
      </c>
      <c r="I37" s="872">
        <f>I22</f>
        <v>1541292</v>
      </c>
      <c r="J37" s="874">
        <f t="shared" si="7"/>
        <v>1541292</v>
      </c>
      <c r="K37" s="878">
        <f>K22</f>
        <v>0</v>
      </c>
      <c r="L37" s="872">
        <f t="shared" si="7"/>
        <v>0</v>
      </c>
      <c r="M37" s="872">
        <f>M22</f>
        <v>0</v>
      </c>
      <c r="N37" s="872">
        <f t="shared" si="7"/>
        <v>0</v>
      </c>
      <c r="O37" s="872">
        <f>O22</f>
        <v>0</v>
      </c>
      <c r="P37" s="876">
        <f t="shared" si="7"/>
        <v>0</v>
      </c>
      <c r="Q37" s="878">
        <f>Q22</f>
        <v>0</v>
      </c>
      <c r="R37" s="872">
        <f t="shared" si="7"/>
        <v>0</v>
      </c>
      <c r="S37" s="872">
        <f>S22</f>
        <v>0</v>
      </c>
      <c r="T37" s="872">
        <f t="shared" si="7"/>
        <v>0</v>
      </c>
      <c r="U37" s="872">
        <f>U22</f>
        <v>0</v>
      </c>
      <c r="V37" s="872">
        <f t="shared" si="7"/>
        <v>0</v>
      </c>
      <c r="W37" s="872">
        <f>W22</f>
        <v>0</v>
      </c>
      <c r="X37" s="873">
        <f t="shared" si="7"/>
        <v>0</v>
      </c>
      <c r="Y37" s="863">
        <f>Y22</f>
        <v>0</v>
      </c>
      <c r="Z37" s="872">
        <f t="shared" si="7"/>
        <v>0</v>
      </c>
      <c r="AA37" s="874">
        <f>AA22</f>
        <v>0</v>
      </c>
      <c r="AB37" s="875">
        <f t="shared" si="7"/>
        <v>0</v>
      </c>
      <c r="AC37" s="799"/>
      <c r="AD37" s="799"/>
    </row>
    <row r="38" spans="3:30" s="74" customFormat="1" ht="11.25"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799"/>
      <c r="AB38" s="799"/>
      <c r="AC38" s="799"/>
      <c r="AD38" s="799"/>
    </row>
    <row r="39" spans="3:30" s="74" customFormat="1" ht="11.25">
      <c r="C39" s="799">
        <f>C33+C35+C37</f>
        <v>332717857</v>
      </c>
      <c r="D39" s="799">
        <f>D33+D35+D37</f>
        <v>332717857</v>
      </c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799"/>
      <c r="X39" s="799"/>
      <c r="Y39" s="799"/>
      <c r="Z39" s="799"/>
      <c r="AA39" s="799"/>
      <c r="AB39" s="799"/>
      <c r="AC39" s="799"/>
      <c r="AD39" s="799"/>
    </row>
    <row r="40" spans="3:30" s="74" customFormat="1" ht="11.25"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  <c r="AA40" s="799"/>
      <c r="AB40" s="799"/>
      <c r="AC40" s="799"/>
      <c r="AD40" s="799"/>
    </row>
    <row r="41" spans="3:30" s="74" customFormat="1" ht="11.25"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</row>
    <row r="42" spans="3:28" s="74" customFormat="1" ht="11.25"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3:28" s="74" customFormat="1" ht="11.25"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3:28" s="74" customFormat="1" ht="11.25"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3:28" s="74" customFormat="1" ht="11.25"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3:28" s="74" customFormat="1" ht="11.25"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3:28" s="74" customFormat="1" ht="11.25"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3:28" s="74" customFormat="1" ht="11.25"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3:28" s="74" customFormat="1" ht="11.25"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3:28" s="74" customFormat="1" ht="11.25"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3:28" s="74" customFormat="1" ht="11.2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3:28" s="74" customFormat="1" ht="11.25"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3:28" s="74" customFormat="1" ht="11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3:28" s="74" customFormat="1" ht="11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3:28" s="74" customFormat="1" ht="11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3:28" s="74" customFormat="1" ht="11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3:28" s="74" customFormat="1" ht="11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3:28" s="74" customFormat="1" ht="11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3:28" s="74" customFormat="1" ht="11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3:28" s="74" customFormat="1" ht="11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3:28" s="74" customFormat="1" ht="11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3:28" s="74" customFormat="1" ht="11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3:28" s="74" customFormat="1" ht="11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3:28" s="74" customFormat="1" ht="11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</row>
    <row r="65" spans="3:28" s="74" customFormat="1" ht="11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3:28" s="74" customFormat="1" ht="11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3:28" s="74" customFormat="1" ht="11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3:28" s="74" customFormat="1" ht="11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3:28" s="74" customFormat="1" ht="11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3:28" s="74" customFormat="1" ht="11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3:28" s="74" customFormat="1" ht="11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3:28" s="74" customFormat="1" ht="11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</row>
    <row r="73" spans="3:28" s="74" customFormat="1" ht="11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</row>
    <row r="74" spans="3:28" s="74" customFormat="1" ht="11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</row>
    <row r="75" spans="3:28" s="74" customFormat="1" ht="11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</row>
    <row r="76" spans="3:28" s="74" customFormat="1" ht="11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</row>
    <row r="77" spans="3:28" s="74" customFormat="1" ht="11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3:28" s="74" customFormat="1" ht="11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</row>
    <row r="79" s="74" customFormat="1" ht="11.25"/>
    <row r="80" s="74" customFormat="1" ht="11.25"/>
    <row r="81" s="74" customFormat="1" ht="11.25"/>
    <row r="82" s="74" customFormat="1" ht="11.25"/>
    <row r="83" s="74" customFormat="1" ht="11.25"/>
    <row r="84" s="74" customFormat="1" ht="11.25"/>
    <row r="85" s="74" customFormat="1" ht="11.25"/>
    <row r="86" s="74" customFormat="1" ht="11.25"/>
    <row r="87" s="74" customFormat="1" ht="11.25"/>
    <row r="88" s="74" customFormat="1" ht="11.25"/>
    <row r="89" s="74" customFormat="1" ht="11.25"/>
    <row r="90" s="74" customFormat="1" ht="11.25"/>
    <row r="91" s="74" customFormat="1" ht="11.25"/>
    <row r="92" s="74" customFormat="1" ht="11.25"/>
    <row r="93" s="74" customFormat="1" ht="11.25"/>
    <row r="94" s="74" customFormat="1" ht="11.25"/>
    <row r="95" s="74" customFormat="1" ht="11.25"/>
    <row r="96" s="74" customFormat="1" ht="11.25"/>
    <row r="97" s="74" customFormat="1" ht="11.25"/>
    <row r="98" s="74" customFormat="1" ht="11.25"/>
    <row r="99" s="74" customFormat="1" ht="11.25"/>
    <row r="100" s="74" customFormat="1" ht="11.25"/>
    <row r="101" s="74" customFormat="1" ht="11.25"/>
    <row r="102" s="74" customFormat="1" ht="11.25"/>
    <row r="103" s="74" customFormat="1" ht="11.25"/>
    <row r="104" s="74" customFormat="1" ht="11.25"/>
    <row r="105" s="74" customFormat="1" ht="11.25"/>
    <row r="106" s="74" customFormat="1" ht="11.25"/>
    <row r="107" s="74" customFormat="1" ht="11.25"/>
    <row r="108" s="74" customFormat="1" ht="11.25"/>
    <row r="109" s="74" customFormat="1" ht="11.25"/>
    <row r="110" s="74" customFormat="1" ht="11.25"/>
    <row r="111" s="74" customFormat="1" ht="11.25"/>
    <row r="112" s="74" customFormat="1" ht="11.25"/>
    <row r="113" s="74" customFormat="1" ht="11.25"/>
    <row r="114" s="74" customFormat="1" ht="11.25"/>
    <row r="115" s="74" customFormat="1" ht="11.25"/>
    <row r="116" s="74" customFormat="1" ht="11.25"/>
    <row r="117" s="74" customFormat="1" ht="11.25"/>
    <row r="118" s="74" customFormat="1" ht="11.25"/>
    <row r="119" s="73" customFormat="1" ht="12"/>
    <row r="120" s="73" customFormat="1" ht="12"/>
    <row r="121" s="73" customFormat="1" ht="12"/>
    <row r="122" s="73" customFormat="1" ht="12"/>
    <row r="123" s="73" customFormat="1" ht="12"/>
    <row r="124" s="73" customFormat="1" ht="12"/>
    <row r="125" s="73" customFormat="1" ht="12"/>
    <row r="126" s="73" customFormat="1" ht="12"/>
    <row r="127" s="73" customFormat="1" ht="12"/>
    <row r="128" s="73" customFormat="1" ht="12"/>
    <row r="129" s="73" customFormat="1" ht="12"/>
    <row r="130" s="73" customFormat="1" ht="12"/>
    <row r="131" s="73" customFormat="1" ht="12"/>
    <row r="132" s="73" customFormat="1" ht="12"/>
    <row r="133" s="73" customFormat="1" ht="12"/>
    <row r="134" s="73" customFormat="1" ht="12"/>
    <row r="135" s="73" customFormat="1" ht="12"/>
    <row r="136" s="73" customFormat="1" ht="12"/>
    <row r="137" s="73" customFormat="1" ht="12"/>
    <row r="138" s="73" customFormat="1" ht="12"/>
    <row r="139" s="73" customFormat="1" ht="12"/>
    <row r="140" s="73" customFormat="1" ht="12"/>
    <row r="141" s="73" customFormat="1" ht="12"/>
    <row r="142" s="73" customFormat="1" ht="12"/>
    <row r="143" s="73" customFormat="1" ht="12"/>
    <row r="144" s="73" customFormat="1" ht="12"/>
    <row r="145" s="73" customFormat="1" ht="12"/>
    <row r="146" s="73" customFormat="1" ht="12"/>
    <row r="147" s="73" customFormat="1" ht="12"/>
    <row r="148" s="73" customFormat="1" ht="12"/>
    <row r="149" s="73" customFormat="1" ht="12"/>
    <row r="150" s="73" customFormat="1" ht="12"/>
    <row r="151" s="73" customFormat="1" ht="12"/>
    <row r="152" s="73" customFormat="1" ht="12"/>
    <row r="153" s="73" customFormat="1" ht="12"/>
    <row r="154" s="73" customFormat="1" ht="12"/>
    <row r="155" s="73" customFormat="1" ht="12"/>
    <row r="156" s="73" customFormat="1" ht="12"/>
    <row r="157" s="73" customFormat="1" ht="12"/>
    <row r="158" s="73" customFormat="1" ht="12"/>
    <row r="159" s="73" customFormat="1" ht="12"/>
    <row r="160" s="73" customFormat="1" ht="12"/>
    <row r="161" s="73" customFormat="1" ht="12"/>
    <row r="162" s="73" customFormat="1" ht="12"/>
    <row r="163" s="73" customFormat="1" ht="12"/>
    <row r="164" s="73" customFormat="1" ht="12"/>
    <row r="165" s="73" customFormat="1" ht="12"/>
    <row r="166" s="73" customFormat="1" ht="12"/>
    <row r="167" s="73" customFormat="1" ht="12"/>
    <row r="168" s="73" customFormat="1" ht="12"/>
    <row r="169" s="73" customFormat="1" ht="12"/>
    <row r="170" s="73" customFormat="1" ht="12"/>
    <row r="171" s="73" customFormat="1" ht="12"/>
    <row r="172" s="73" customFormat="1" ht="12"/>
    <row r="173" s="73" customFormat="1" ht="12"/>
  </sheetData>
  <sheetProtection/>
  <mergeCells count="24">
    <mergeCell ref="Y9:Z10"/>
    <mergeCell ref="AA9:AB10"/>
    <mergeCell ref="Y8:AB8"/>
    <mergeCell ref="K9:L10"/>
    <mergeCell ref="M9:N10"/>
    <mergeCell ref="O9:P10"/>
    <mergeCell ref="U9:V10"/>
    <mergeCell ref="W9:X10"/>
    <mergeCell ref="C8:D10"/>
    <mergeCell ref="E9:F10"/>
    <mergeCell ref="G9:H10"/>
    <mergeCell ref="I9:J10"/>
    <mergeCell ref="Q9:R10"/>
    <mergeCell ref="S9:T10"/>
    <mergeCell ref="A37:B37"/>
    <mergeCell ref="B4:X4"/>
    <mergeCell ref="B6:X6"/>
    <mergeCell ref="A35:B35"/>
    <mergeCell ref="A12:B12"/>
    <mergeCell ref="A31:B31"/>
    <mergeCell ref="A33:B33"/>
    <mergeCell ref="A8:B11"/>
    <mergeCell ref="Q8:X8"/>
    <mergeCell ref="E8:P8"/>
  </mergeCells>
  <printOptions horizontalCentered="1"/>
  <pageMargins left="0.15748031496062992" right="0.15748031496062992" top="0.35433070866141736" bottom="0.31496062992125984" header="0.5118110236220472" footer="0.35433070866141736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U67"/>
  <sheetViews>
    <sheetView view="pageBreakPreview" zoomScale="60" zoomScalePageLayoutView="0" workbookViewId="0" topLeftCell="B1">
      <selection activeCell="C21" sqref="C21"/>
    </sheetView>
  </sheetViews>
  <sheetFormatPr defaultColWidth="9.00390625" defaultRowHeight="12.75"/>
  <cols>
    <col min="1" max="1" width="5.125" style="0" customWidth="1"/>
    <col min="2" max="2" width="9.125" style="0" customWidth="1"/>
    <col min="3" max="3" width="33.875" style="0" customWidth="1"/>
    <col min="4" max="4" width="10.25390625" style="0" customWidth="1"/>
    <col min="5" max="5" width="11.25390625" style="0" hidden="1" customWidth="1"/>
    <col min="6" max="6" width="9.25390625" style="0" bestFit="1" customWidth="1"/>
    <col min="7" max="7" width="9.25390625" style="0" hidden="1" customWidth="1"/>
    <col min="8" max="8" width="8.875" style="0" customWidth="1"/>
    <col min="9" max="9" width="9.625" style="0" hidden="1" customWidth="1"/>
    <col min="10" max="10" width="8.875" style="0" customWidth="1"/>
    <col min="11" max="11" width="9.25390625" style="0" hidden="1" customWidth="1"/>
    <col min="12" max="12" width="9.25390625" style="0" bestFit="1" customWidth="1"/>
    <col min="13" max="13" width="9.25390625" style="0" hidden="1" customWidth="1"/>
    <col min="14" max="14" width="9.25390625" style="0" bestFit="1" customWidth="1"/>
    <col min="15" max="15" width="9.25390625" style="0" hidden="1" customWidth="1"/>
    <col min="16" max="16" width="9.25390625" style="0" bestFit="1" customWidth="1"/>
    <col min="17" max="17" width="9.25390625" style="0" hidden="1" customWidth="1"/>
    <col min="18" max="18" width="11.375" style="0" customWidth="1"/>
    <col min="19" max="19" width="11.00390625" style="0" hidden="1" customWidth="1"/>
    <col min="20" max="20" width="8.75390625" style="0" customWidth="1"/>
    <col min="21" max="21" width="9.25390625" style="0" hidden="1" customWidth="1"/>
  </cols>
  <sheetData>
    <row r="1" spans="3:5" ht="12.75">
      <c r="C1" s="240" t="s">
        <v>450</v>
      </c>
      <c r="D1" s="158" t="str">
        <f>'bev-int'!B1</f>
        <v>melléklet a …/2024. (.  .) önkormányzati rendelethez</v>
      </c>
      <c r="E1" s="158"/>
    </row>
    <row r="4" spans="2:21" ht="12.75">
      <c r="B4" s="1225" t="s">
        <v>730</v>
      </c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1225"/>
      <c r="R4" s="1225"/>
      <c r="S4" s="1225"/>
      <c r="T4" s="1225"/>
      <c r="U4" s="1225"/>
    </row>
    <row r="5" spans="2:21" ht="12.75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2:21" ht="13.5" thickBo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T6" s="129" t="s">
        <v>326</v>
      </c>
      <c r="U6" s="129"/>
    </row>
    <row r="7" spans="2:21" ht="19.5" customHeight="1">
      <c r="B7" s="1168" t="s">
        <v>57</v>
      </c>
      <c r="C7" s="1169"/>
      <c r="D7" s="1180" t="s">
        <v>249</v>
      </c>
      <c r="E7" s="1169"/>
      <c r="F7" s="1176" t="s">
        <v>106</v>
      </c>
      <c r="G7" s="1177"/>
      <c r="H7" s="1177"/>
      <c r="I7" s="1177"/>
      <c r="J7" s="1177"/>
      <c r="K7" s="1179"/>
      <c r="L7" s="1176" t="s">
        <v>150</v>
      </c>
      <c r="M7" s="1177"/>
      <c r="N7" s="1177"/>
      <c r="O7" s="1177"/>
      <c r="P7" s="1177"/>
      <c r="Q7" s="1179"/>
      <c r="R7" s="1176" t="s">
        <v>83</v>
      </c>
      <c r="S7" s="1177"/>
      <c r="T7" s="1177"/>
      <c r="U7" s="1178"/>
    </row>
    <row r="8" spans="2:21" ht="13.5" customHeight="1">
      <c r="B8" s="1170"/>
      <c r="C8" s="1171"/>
      <c r="D8" s="1181"/>
      <c r="E8" s="1171"/>
      <c r="F8" s="1159" t="str">
        <f>'bev-int'!A15</f>
        <v>Működési célú támogatások ÁH belülről</v>
      </c>
      <c r="G8" s="1160"/>
      <c r="H8" s="1159" t="str">
        <f>'bev-int'!A27</f>
        <v>Működési bevételek</v>
      </c>
      <c r="I8" s="1160"/>
      <c r="J8" s="1159" t="str">
        <f>'bev-int'!A29</f>
        <v>Működési célú átvett pénzeszközök</v>
      </c>
      <c r="K8" s="1160"/>
      <c r="L8" s="1159" t="str">
        <f>'bev-int'!A21</f>
        <v>Felhalmozási célú támogatások ÁH belülről</v>
      </c>
      <c r="M8" s="1160"/>
      <c r="N8" s="1159" t="str">
        <f>'bev-int'!A28</f>
        <v>Felhalmozási bevételek</v>
      </c>
      <c r="O8" s="1160"/>
      <c r="P8" s="1159" t="str">
        <f>'bev-int'!A30</f>
        <v>Felhalmozási célú átvett pénzeszközök</v>
      </c>
      <c r="Q8" s="1160"/>
      <c r="R8" s="1163" t="str">
        <f>'bev-int'!A37</f>
        <v>Központi, irányító szervi támogatás</v>
      </c>
      <c r="S8" s="1164"/>
      <c r="T8" s="1159" t="str">
        <f>'bev-int'!A34</f>
        <v>Maradvány igénybevétele</v>
      </c>
      <c r="U8" s="1174"/>
    </row>
    <row r="9" spans="2:21" ht="21" customHeight="1" thickBot="1">
      <c r="B9" s="1170"/>
      <c r="C9" s="1171"/>
      <c r="D9" s="1182"/>
      <c r="E9" s="1183"/>
      <c r="F9" s="1161"/>
      <c r="G9" s="1162"/>
      <c r="H9" s="1161"/>
      <c r="I9" s="1162"/>
      <c r="J9" s="1161"/>
      <c r="K9" s="1162"/>
      <c r="L9" s="1161"/>
      <c r="M9" s="1162"/>
      <c r="N9" s="1161"/>
      <c r="O9" s="1162"/>
      <c r="P9" s="1161"/>
      <c r="Q9" s="1162"/>
      <c r="R9" s="1165"/>
      <c r="S9" s="1166"/>
      <c r="T9" s="1161"/>
      <c r="U9" s="1175"/>
    </row>
    <row r="10" spans="2:21" ht="18.75" customHeight="1" hidden="1" thickBot="1">
      <c r="B10" s="1170"/>
      <c r="C10" s="1171"/>
      <c r="D10" s="267" t="s">
        <v>455</v>
      </c>
      <c r="E10" s="265" t="s">
        <v>456</v>
      </c>
      <c r="F10" s="267" t="s">
        <v>455</v>
      </c>
      <c r="G10" s="265" t="s">
        <v>456</v>
      </c>
      <c r="H10" s="267" t="s">
        <v>455</v>
      </c>
      <c r="I10" s="265" t="s">
        <v>456</v>
      </c>
      <c r="J10" s="267" t="s">
        <v>455</v>
      </c>
      <c r="K10" s="265" t="s">
        <v>456</v>
      </c>
      <c r="L10" s="267" t="s">
        <v>455</v>
      </c>
      <c r="M10" s="265" t="s">
        <v>456</v>
      </c>
      <c r="N10" s="267" t="s">
        <v>455</v>
      </c>
      <c r="O10" s="265" t="s">
        <v>456</v>
      </c>
      <c r="P10" s="267" t="s">
        <v>455</v>
      </c>
      <c r="Q10" s="265" t="s">
        <v>456</v>
      </c>
      <c r="R10" s="267" t="s">
        <v>455</v>
      </c>
      <c r="S10" s="265" t="s">
        <v>456</v>
      </c>
      <c r="T10" s="267" t="s">
        <v>455</v>
      </c>
      <c r="U10" s="265" t="s">
        <v>456</v>
      </c>
    </row>
    <row r="11" spans="2:21" ht="12.75">
      <c r="B11" s="1151"/>
      <c r="C11" s="1152"/>
      <c r="D11" s="788"/>
      <c r="E11" s="788"/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7"/>
      <c r="U11" s="791"/>
    </row>
    <row r="12" spans="2:21" ht="15" customHeight="1">
      <c r="B12" s="97" t="s">
        <v>262</v>
      </c>
      <c r="C12" s="87" t="s">
        <v>306</v>
      </c>
      <c r="D12" s="776">
        <f aca="true" t="shared" si="0" ref="D12:E16">F12+H12+J12+L12+N12+P12+R12+T12</f>
        <v>0</v>
      </c>
      <c r="E12" s="776">
        <f t="shared" si="0"/>
        <v>0</v>
      </c>
      <c r="F12" s="778"/>
      <c r="G12" s="778"/>
      <c r="H12" s="778"/>
      <c r="I12" s="778"/>
      <c r="J12" s="778"/>
      <c r="K12" s="778"/>
      <c r="L12" s="778"/>
      <c r="M12" s="778"/>
      <c r="N12" s="778"/>
      <c r="O12" s="778"/>
      <c r="P12" s="778"/>
      <c r="Q12" s="778"/>
      <c r="R12" s="778"/>
      <c r="S12" s="778"/>
      <c r="T12" s="779"/>
      <c r="U12" s="780"/>
    </row>
    <row r="13" spans="2:21" ht="15" customHeight="1">
      <c r="B13" s="97" t="s">
        <v>262</v>
      </c>
      <c r="C13" s="87" t="s">
        <v>307</v>
      </c>
      <c r="D13" s="776">
        <f t="shared" si="0"/>
        <v>0</v>
      </c>
      <c r="E13" s="776">
        <f t="shared" si="0"/>
        <v>0</v>
      </c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8"/>
      <c r="R13" s="778"/>
      <c r="S13" s="778"/>
      <c r="T13" s="779"/>
      <c r="U13" s="780"/>
    </row>
    <row r="14" spans="2:21" ht="15" customHeight="1">
      <c r="B14" s="97" t="s">
        <v>262</v>
      </c>
      <c r="C14" s="87" t="s">
        <v>308</v>
      </c>
      <c r="D14" s="776">
        <f t="shared" si="0"/>
        <v>0</v>
      </c>
      <c r="E14" s="776">
        <f t="shared" si="0"/>
        <v>0</v>
      </c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9"/>
      <c r="U14" s="780"/>
    </row>
    <row r="15" spans="2:21" ht="15" customHeight="1">
      <c r="B15" s="97" t="s">
        <v>262</v>
      </c>
      <c r="C15" s="108" t="s">
        <v>304</v>
      </c>
      <c r="D15" s="776">
        <f t="shared" si="0"/>
        <v>0</v>
      </c>
      <c r="E15" s="776">
        <f t="shared" si="0"/>
        <v>0</v>
      </c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9"/>
      <c r="U15" s="780"/>
    </row>
    <row r="16" spans="2:21" ht="15" customHeight="1">
      <c r="B16" s="109" t="s">
        <v>262</v>
      </c>
      <c r="C16" s="87" t="s">
        <v>266</v>
      </c>
      <c r="D16" s="776">
        <f t="shared" si="0"/>
        <v>276705274</v>
      </c>
      <c r="E16" s="776">
        <f t="shared" si="0"/>
        <v>276705274</v>
      </c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>
        <v>276705274</v>
      </c>
      <c r="S16" s="778">
        <v>276705274</v>
      </c>
      <c r="T16" s="779"/>
      <c r="U16" s="780"/>
    </row>
    <row r="17" spans="2:21" ht="15" customHeight="1">
      <c r="B17" s="97"/>
      <c r="C17" s="99" t="s">
        <v>286</v>
      </c>
      <c r="D17" s="776">
        <f>SUM(D12:D16)</f>
        <v>276705274</v>
      </c>
      <c r="E17" s="776">
        <f>SUM(E12:E16)</f>
        <v>276705274</v>
      </c>
      <c r="F17" s="776">
        <f>SUM(F12:F16)</f>
        <v>0</v>
      </c>
      <c r="G17" s="776">
        <f aca="true" t="shared" si="1" ref="G17:U17">SUM(G12:G16)</f>
        <v>0</v>
      </c>
      <c r="H17" s="776">
        <f>SUM(H12:H16)</f>
        <v>0</v>
      </c>
      <c r="I17" s="776">
        <f t="shared" si="1"/>
        <v>0</v>
      </c>
      <c r="J17" s="776">
        <f>SUM(J12:J16)</f>
        <v>0</v>
      </c>
      <c r="K17" s="776">
        <f t="shared" si="1"/>
        <v>0</v>
      </c>
      <c r="L17" s="776">
        <f>SUM(L12:L16)</f>
        <v>0</v>
      </c>
      <c r="M17" s="776">
        <f t="shared" si="1"/>
        <v>0</v>
      </c>
      <c r="N17" s="776">
        <f>SUM(N12:N16)</f>
        <v>0</v>
      </c>
      <c r="O17" s="776">
        <f t="shared" si="1"/>
        <v>0</v>
      </c>
      <c r="P17" s="776">
        <f>SUM(P12:P16)</f>
        <v>0</v>
      </c>
      <c r="Q17" s="776">
        <f t="shared" si="1"/>
        <v>0</v>
      </c>
      <c r="R17" s="776">
        <f>SUM(R12:R16)</f>
        <v>276705274</v>
      </c>
      <c r="S17" s="776">
        <f t="shared" si="1"/>
        <v>276705274</v>
      </c>
      <c r="T17" s="819">
        <f>SUM(T12:T16)</f>
        <v>0</v>
      </c>
      <c r="U17" s="820">
        <f t="shared" si="1"/>
        <v>0</v>
      </c>
    </row>
    <row r="18" spans="2:21" ht="15" customHeight="1">
      <c r="B18" s="97"/>
      <c r="C18" s="87"/>
      <c r="D18" s="776"/>
      <c r="E18" s="776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9"/>
      <c r="U18" s="780"/>
    </row>
    <row r="19" spans="2:21" ht="15.75" customHeight="1" hidden="1">
      <c r="B19" s="97" t="s">
        <v>262</v>
      </c>
      <c r="C19" s="87" t="s">
        <v>287</v>
      </c>
      <c r="D19" s="776">
        <f>F19+H19+J19+L19+N19+P19+R19+T19</f>
        <v>0</v>
      </c>
      <c r="E19" s="776">
        <f>G19+I19+K19+M19+O19+Q19+S19+U19</f>
        <v>0</v>
      </c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9"/>
      <c r="U19" s="780"/>
    </row>
    <row r="20" spans="2:21" ht="15" customHeight="1">
      <c r="B20" s="97" t="s">
        <v>262</v>
      </c>
      <c r="C20" s="87" t="s">
        <v>288</v>
      </c>
      <c r="D20" s="776">
        <f aca="true" t="shared" si="2" ref="D20:D25">F20+H20+J20+L20+N20+P20+R20+T20</f>
        <v>171450</v>
      </c>
      <c r="E20" s="776">
        <f aca="true" t="shared" si="3" ref="E20:E25">G20+I20+K20+M20+O20+Q20+S20+U20</f>
        <v>171450</v>
      </c>
      <c r="F20" s="778"/>
      <c r="G20" s="778"/>
      <c r="H20" s="778">
        <v>171450</v>
      </c>
      <c r="I20" s="778">
        <v>171450</v>
      </c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9"/>
      <c r="U20" s="780"/>
    </row>
    <row r="21" spans="2:21" ht="30" customHeight="1">
      <c r="B21" s="97" t="s">
        <v>262</v>
      </c>
      <c r="C21" s="1083" t="s">
        <v>289</v>
      </c>
      <c r="D21" s="776">
        <f t="shared" si="2"/>
        <v>11724900</v>
      </c>
      <c r="E21" s="776">
        <f t="shared" si="3"/>
        <v>11724900</v>
      </c>
      <c r="F21" s="778"/>
      <c r="G21" s="778"/>
      <c r="H21" s="778">
        <v>11724900</v>
      </c>
      <c r="I21" s="778">
        <v>11724900</v>
      </c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780"/>
    </row>
    <row r="22" spans="2:21" ht="15" customHeight="1">
      <c r="B22" s="97" t="s">
        <v>262</v>
      </c>
      <c r="C22" s="87" t="s">
        <v>524</v>
      </c>
      <c r="D22" s="776">
        <f aca="true" t="shared" si="4" ref="D22:E24">F22+H22+J22+L22+N22+P22+R22+T22</f>
        <v>0</v>
      </c>
      <c r="E22" s="776">
        <f t="shared" si="4"/>
        <v>0</v>
      </c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780"/>
    </row>
    <row r="23" spans="2:21" ht="15" customHeight="1">
      <c r="B23" s="97" t="s">
        <v>262</v>
      </c>
      <c r="C23" s="87" t="s">
        <v>523</v>
      </c>
      <c r="D23" s="776">
        <f t="shared" si="4"/>
        <v>12700</v>
      </c>
      <c r="E23" s="776">
        <f t="shared" si="4"/>
        <v>12700</v>
      </c>
      <c r="F23" s="778"/>
      <c r="G23" s="778"/>
      <c r="H23" s="778">
        <v>12700</v>
      </c>
      <c r="I23" s="778">
        <v>12700</v>
      </c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780"/>
    </row>
    <row r="24" spans="2:21" ht="15" customHeight="1">
      <c r="B24" s="497" t="s">
        <v>394</v>
      </c>
      <c r="C24" s="87" t="s">
        <v>535</v>
      </c>
      <c r="D24" s="776">
        <f t="shared" si="4"/>
        <v>0</v>
      </c>
      <c r="E24" s="776">
        <f t="shared" si="4"/>
        <v>0</v>
      </c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780"/>
    </row>
    <row r="25" spans="2:21" ht="15" customHeight="1">
      <c r="B25" s="109" t="s">
        <v>262</v>
      </c>
      <c r="C25" s="87" t="s">
        <v>266</v>
      </c>
      <c r="D25" s="776">
        <f t="shared" si="2"/>
        <v>87124329</v>
      </c>
      <c r="E25" s="776">
        <f t="shared" si="3"/>
        <v>87124329</v>
      </c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>
        <v>87124329</v>
      </c>
      <c r="S25" s="778">
        <v>87124329</v>
      </c>
      <c r="T25" s="779"/>
      <c r="U25" s="780"/>
    </row>
    <row r="26" spans="2:21" ht="15" customHeight="1">
      <c r="B26" s="97"/>
      <c r="C26" s="99" t="s">
        <v>310</v>
      </c>
      <c r="D26" s="776">
        <f aca="true" t="shared" si="5" ref="D26:U26">SUM(D19:D25)</f>
        <v>99033379</v>
      </c>
      <c r="E26" s="776">
        <f>SUM(E19:E25)</f>
        <v>99033379</v>
      </c>
      <c r="F26" s="776">
        <f t="shared" si="5"/>
        <v>0</v>
      </c>
      <c r="G26" s="776">
        <f t="shared" si="5"/>
        <v>0</v>
      </c>
      <c r="H26" s="776">
        <f t="shared" si="5"/>
        <v>11909050</v>
      </c>
      <c r="I26" s="776">
        <f t="shared" si="5"/>
        <v>11909050</v>
      </c>
      <c r="J26" s="776">
        <f t="shared" si="5"/>
        <v>0</v>
      </c>
      <c r="K26" s="776">
        <f t="shared" si="5"/>
        <v>0</v>
      </c>
      <c r="L26" s="776">
        <f t="shared" si="5"/>
        <v>0</v>
      </c>
      <c r="M26" s="776">
        <f t="shared" si="5"/>
        <v>0</v>
      </c>
      <c r="N26" s="776">
        <f t="shared" si="5"/>
        <v>0</v>
      </c>
      <c r="O26" s="776">
        <f t="shared" si="5"/>
        <v>0</v>
      </c>
      <c r="P26" s="776">
        <f t="shared" si="5"/>
        <v>0</v>
      </c>
      <c r="Q26" s="776">
        <f t="shared" si="5"/>
        <v>0</v>
      </c>
      <c r="R26" s="776">
        <f t="shared" si="5"/>
        <v>87124329</v>
      </c>
      <c r="S26" s="776">
        <f t="shared" si="5"/>
        <v>87124329</v>
      </c>
      <c r="T26" s="819">
        <f t="shared" si="5"/>
        <v>0</v>
      </c>
      <c r="U26" s="820">
        <f t="shared" si="5"/>
        <v>0</v>
      </c>
    </row>
    <row r="27" spans="2:21" ht="15" customHeight="1">
      <c r="B27" s="97"/>
      <c r="C27" s="87"/>
      <c r="D27" s="776"/>
      <c r="E27" s="776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9"/>
      <c r="U27" s="780"/>
    </row>
    <row r="28" spans="2:21" ht="15" customHeight="1">
      <c r="B28" s="504" t="s">
        <v>394</v>
      </c>
      <c r="C28" s="87" t="s">
        <v>508</v>
      </c>
      <c r="D28" s="776">
        <f aca="true" t="shared" si="6" ref="D28:E32">F28+H28+J28+L28+N28+P28+R28+T28</f>
        <v>39694923</v>
      </c>
      <c r="E28" s="776">
        <f t="shared" si="6"/>
        <v>39694923</v>
      </c>
      <c r="F28" s="778"/>
      <c r="G28" s="778"/>
      <c r="H28" s="778"/>
      <c r="I28" s="778"/>
      <c r="J28" s="778">
        <v>39694923</v>
      </c>
      <c r="K28" s="778">
        <v>39694923</v>
      </c>
      <c r="L28" s="778"/>
      <c r="M28" s="778"/>
      <c r="N28" s="778"/>
      <c r="O28" s="778"/>
      <c r="P28" s="778"/>
      <c r="Q28" s="778"/>
      <c r="R28" s="778"/>
      <c r="S28" s="778"/>
      <c r="T28" s="779"/>
      <c r="U28" s="780"/>
    </row>
    <row r="29" spans="2:21" ht="15" customHeight="1">
      <c r="B29" s="504" t="s">
        <v>394</v>
      </c>
      <c r="C29" s="87" t="s">
        <v>507</v>
      </c>
      <c r="D29" s="776">
        <f t="shared" si="6"/>
        <v>157149360</v>
      </c>
      <c r="E29" s="776">
        <f t="shared" si="6"/>
        <v>157149360</v>
      </c>
      <c r="F29" s="778"/>
      <c r="G29" s="778"/>
      <c r="H29" s="778">
        <v>157149360</v>
      </c>
      <c r="I29" s="778">
        <v>157149360</v>
      </c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9"/>
      <c r="U29" s="780"/>
    </row>
    <row r="30" spans="2:21" ht="15" customHeight="1">
      <c r="B30" s="504" t="s">
        <v>394</v>
      </c>
      <c r="C30" s="87" t="s">
        <v>813</v>
      </c>
      <c r="D30" s="776">
        <f t="shared" si="6"/>
        <v>0</v>
      </c>
      <c r="E30" s="776">
        <f t="shared" si="6"/>
        <v>0</v>
      </c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9"/>
      <c r="U30" s="780"/>
    </row>
    <row r="31" spans="2:21" ht="23.25" customHeight="1">
      <c r="B31" s="504" t="s">
        <v>394</v>
      </c>
      <c r="C31" s="1083" t="s">
        <v>815</v>
      </c>
      <c r="D31" s="776">
        <f t="shared" si="6"/>
        <v>5284739</v>
      </c>
      <c r="E31" s="776">
        <f t="shared" si="6"/>
        <v>5284739</v>
      </c>
      <c r="F31" s="778"/>
      <c r="G31" s="778"/>
      <c r="H31" s="778">
        <v>5284739</v>
      </c>
      <c r="I31" s="778">
        <v>5284739</v>
      </c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9"/>
      <c r="U31" s="780"/>
    </row>
    <row r="32" spans="2:21" ht="15" customHeight="1">
      <c r="B32" s="504" t="s">
        <v>394</v>
      </c>
      <c r="C32" s="87" t="s">
        <v>814</v>
      </c>
      <c r="D32" s="776">
        <f t="shared" si="6"/>
        <v>1859200</v>
      </c>
      <c r="E32" s="776">
        <f t="shared" si="6"/>
        <v>1859200</v>
      </c>
      <c r="F32" s="778"/>
      <c r="G32" s="778"/>
      <c r="H32" s="778">
        <v>1859200</v>
      </c>
      <c r="I32" s="778">
        <v>1859200</v>
      </c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9"/>
      <c r="U32" s="780"/>
    </row>
    <row r="33" spans="2:21" ht="15" customHeight="1">
      <c r="B33" s="504" t="s">
        <v>394</v>
      </c>
      <c r="C33" s="87" t="s">
        <v>579</v>
      </c>
      <c r="D33" s="776">
        <f aca="true" t="shared" si="7" ref="D33:E35">F33+H33+J33+L33+N33+P33+R33+T33</f>
        <v>1285240</v>
      </c>
      <c r="E33" s="776">
        <f t="shared" si="7"/>
        <v>1285240</v>
      </c>
      <c r="F33" s="778"/>
      <c r="G33" s="778"/>
      <c r="H33" s="778">
        <v>1285240</v>
      </c>
      <c r="I33" s="778">
        <v>1285240</v>
      </c>
      <c r="J33" s="778"/>
      <c r="K33" s="778"/>
      <c r="L33" s="778"/>
      <c r="M33" s="778"/>
      <c r="N33" s="778"/>
      <c r="O33" s="778"/>
      <c r="P33" s="778"/>
      <c r="Q33" s="778"/>
      <c r="R33" s="778"/>
      <c r="S33" s="778"/>
      <c r="T33" s="779"/>
      <c r="U33" s="780"/>
    </row>
    <row r="34" spans="2:21" ht="15" customHeight="1">
      <c r="B34" s="504" t="s">
        <v>291</v>
      </c>
      <c r="C34" s="87" t="s">
        <v>290</v>
      </c>
      <c r="D34" s="776">
        <f t="shared" si="7"/>
        <v>1050000</v>
      </c>
      <c r="E34" s="776">
        <f t="shared" si="7"/>
        <v>1050000</v>
      </c>
      <c r="F34" s="778"/>
      <c r="G34" s="778"/>
      <c r="H34" s="778">
        <v>1050000</v>
      </c>
      <c r="I34" s="778">
        <v>1050000</v>
      </c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9"/>
      <c r="U34" s="780"/>
    </row>
    <row r="35" spans="2:21" ht="15" customHeight="1">
      <c r="B35" s="109" t="s">
        <v>394</v>
      </c>
      <c r="C35" s="87" t="s">
        <v>266</v>
      </c>
      <c r="D35" s="776">
        <f t="shared" si="7"/>
        <v>423742719</v>
      </c>
      <c r="E35" s="776">
        <f t="shared" si="7"/>
        <v>423742719</v>
      </c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>
        <v>423742719</v>
      </c>
      <c r="S35" s="778">
        <v>423742719</v>
      </c>
      <c r="T35" s="779"/>
      <c r="U35" s="780"/>
    </row>
    <row r="36" spans="2:21" ht="15" customHeight="1">
      <c r="B36" s="97"/>
      <c r="C36" s="99" t="s">
        <v>309</v>
      </c>
      <c r="D36" s="776">
        <f aca="true" t="shared" si="8" ref="D36:U36">SUM(D28:D35)</f>
        <v>630066181</v>
      </c>
      <c r="E36" s="776">
        <f t="shared" si="8"/>
        <v>630066181</v>
      </c>
      <c r="F36" s="776">
        <f t="shared" si="8"/>
        <v>0</v>
      </c>
      <c r="G36" s="776">
        <f t="shared" si="8"/>
        <v>0</v>
      </c>
      <c r="H36" s="776">
        <f t="shared" si="8"/>
        <v>166628539</v>
      </c>
      <c r="I36" s="776">
        <f t="shared" si="8"/>
        <v>166628539</v>
      </c>
      <c r="J36" s="776">
        <f t="shared" si="8"/>
        <v>39694923</v>
      </c>
      <c r="K36" s="776">
        <f t="shared" si="8"/>
        <v>39694923</v>
      </c>
      <c r="L36" s="776">
        <f t="shared" si="8"/>
        <v>0</v>
      </c>
      <c r="M36" s="776">
        <f t="shared" si="8"/>
        <v>0</v>
      </c>
      <c r="N36" s="776">
        <f t="shared" si="8"/>
        <v>0</v>
      </c>
      <c r="O36" s="776">
        <f t="shared" si="8"/>
        <v>0</v>
      </c>
      <c r="P36" s="776">
        <f t="shared" si="8"/>
        <v>0</v>
      </c>
      <c r="Q36" s="776">
        <f t="shared" si="8"/>
        <v>0</v>
      </c>
      <c r="R36" s="776">
        <f t="shared" si="8"/>
        <v>423742719</v>
      </c>
      <c r="S36" s="776">
        <f t="shared" si="8"/>
        <v>423742719</v>
      </c>
      <c r="T36" s="819">
        <f t="shared" si="8"/>
        <v>0</v>
      </c>
      <c r="U36" s="820">
        <f t="shared" si="8"/>
        <v>0</v>
      </c>
    </row>
    <row r="37" spans="2:21" ht="15" customHeight="1">
      <c r="B37" s="97"/>
      <c r="C37" s="87"/>
      <c r="D37" s="776"/>
      <c r="E37" s="776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8"/>
      <c r="R37" s="778"/>
      <c r="S37" s="778"/>
      <c r="T37" s="779"/>
      <c r="U37" s="780"/>
    </row>
    <row r="38" spans="2:21" ht="15" customHeight="1">
      <c r="B38" s="109" t="s">
        <v>262</v>
      </c>
      <c r="C38" s="108" t="s">
        <v>263</v>
      </c>
      <c r="D38" s="776">
        <f aca="true" t="shared" si="9" ref="D38:D47">F38+H38+J38+L38+N38+P38+R38+T38</f>
        <v>2914000</v>
      </c>
      <c r="E38" s="776">
        <f aca="true" t="shared" si="10" ref="E38:E47">G38+I38+K38+M38+O38+Q38+S38+U38</f>
        <v>2914000</v>
      </c>
      <c r="F38" s="778"/>
      <c r="G38" s="778"/>
      <c r="H38" s="778">
        <v>2914000</v>
      </c>
      <c r="I38" s="778">
        <v>2914000</v>
      </c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9"/>
      <c r="U38" s="780"/>
    </row>
    <row r="39" spans="2:21" ht="15" customHeight="1">
      <c r="B39" s="109" t="s">
        <v>262</v>
      </c>
      <c r="C39" s="108" t="s">
        <v>268</v>
      </c>
      <c r="D39" s="776">
        <f t="shared" si="9"/>
        <v>0</v>
      </c>
      <c r="E39" s="776">
        <f t="shared" si="10"/>
        <v>0</v>
      </c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9"/>
      <c r="U39" s="780"/>
    </row>
    <row r="40" spans="2:21" ht="15" customHeight="1">
      <c r="B40" s="109" t="s">
        <v>262</v>
      </c>
      <c r="C40" s="108" t="s">
        <v>292</v>
      </c>
      <c r="D40" s="776">
        <f t="shared" si="9"/>
        <v>0</v>
      </c>
      <c r="E40" s="776">
        <f t="shared" si="10"/>
        <v>0</v>
      </c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779"/>
      <c r="U40" s="780"/>
    </row>
    <row r="41" spans="2:21" ht="15" customHeight="1">
      <c r="B41" s="109" t="s">
        <v>262</v>
      </c>
      <c r="C41" s="108" t="s">
        <v>293</v>
      </c>
      <c r="D41" s="776">
        <f t="shared" si="9"/>
        <v>63500</v>
      </c>
      <c r="E41" s="776">
        <f t="shared" si="10"/>
        <v>63500</v>
      </c>
      <c r="F41" s="778"/>
      <c r="G41" s="778"/>
      <c r="H41" s="778">
        <v>63500</v>
      </c>
      <c r="I41" s="778">
        <v>63500</v>
      </c>
      <c r="J41" s="778"/>
      <c r="K41" s="778"/>
      <c r="L41" s="778"/>
      <c r="M41" s="778"/>
      <c r="N41" s="778"/>
      <c r="O41" s="778"/>
      <c r="P41" s="778"/>
      <c r="Q41" s="778"/>
      <c r="R41" s="778"/>
      <c r="S41" s="778"/>
      <c r="T41" s="779"/>
      <c r="U41" s="780"/>
    </row>
    <row r="42" spans="2:21" ht="15" customHeight="1">
      <c r="B42" s="109" t="s">
        <v>262</v>
      </c>
      <c r="C42" s="108" t="s">
        <v>304</v>
      </c>
      <c r="D42" s="776">
        <f t="shared" si="9"/>
        <v>21520753</v>
      </c>
      <c r="E42" s="776">
        <f t="shared" si="10"/>
        <v>21520753</v>
      </c>
      <c r="F42" s="778"/>
      <c r="G42" s="777"/>
      <c r="H42" s="778">
        <v>21520753</v>
      </c>
      <c r="I42" s="778">
        <v>21520753</v>
      </c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9"/>
      <c r="U42" s="780"/>
    </row>
    <row r="43" spans="2:21" ht="15" customHeight="1">
      <c r="B43" s="109" t="s">
        <v>262</v>
      </c>
      <c r="C43" s="108" t="s">
        <v>305</v>
      </c>
      <c r="D43" s="776">
        <f t="shared" si="9"/>
        <v>348615</v>
      </c>
      <c r="E43" s="776">
        <f t="shared" si="10"/>
        <v>348615</v>
      </c>
      <c r="F43" s="778"/>
      <c r="G43" s="777"/>
      <c r="H43" s="778">
        <v>348615</v>
      </c>
      <c r="I43" s="778">
        <v>348615</v>
      </c>
      <c r="J43" s="778"/>
      <c r="K43" s="778"/>
      <c r="L43" s="778"/>
      <c r="M43" s="778"/>
      <c r="N43" s="778"/>
      <c r="O43" s="778"/>
      <c r="P43" s="778"/>
      <c r="Q43" s="778"/>
      <c r="R43" s="778"/>
      <c r="S43" s="778"/>
      <c r="T43" s="779"/>
      <c r="U43" s="780"/>
    </row>
    <row r="44" spans="2:21" ht="15" customHeight="1">
      <c r="B44" s="109" t="s">
        <v>262</v>
      </c>
      <c r="C44" s="108" t="s">
        <v>343</v>
      </c>
      <c r="D44" s="776">
        <f t="shared" si="9"/>
        <v>0</v>
      </c>
      <c r="E44" s="776">
        <f t="shared" si="10"/>
        <v>0</v>
      </c>
      <c r="F44" s="778"/>
      <c r="G44" s="777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9"/>
      <c r="U44" s="780"/>
    </row>
    <row r="45" spans="2:21" ht="15" customHeight="1" hidden="1">
      <c r="B45" s="109" t="s">
        <v>262</v>
      </c>
      <c r="C45" s="108" t="s">
        <v>580</v>
      </c>
      <c r="D45" s="776">
        <f t="shared" si="9"/>
        <v>0</v>
      </c>
      <c r="E45" s="776">
        <f t="shared" si="10"/>
        <v>0</v>
      </c>
      <c r="F45" s="778"/>
      <c r="G45" s="777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9"/>
      <c r="U45" s="780"/>
    </row>
    <row r="46" spans="2:21" ht="37.5" customHeight="1">
      <c r="B46" s="109" t="s">
        <v>394</v>
      </c>
      <c r="C46" s="487" t="s">
        <v>522</v>
      </c>
      <c r="D46" s="776">
        <f t="shared" si="9"/>
        <v>20491704</v>
      </c>
      <c r="E46" s="776">
        <f t="shared" si="10"/>
        <v>20491704</v>
      </c>
      <c r="F46" s="778"/>
      <c r="G46" s="777"/>
      <c r="H46" s="778">
        <v>20491704</v>
      </c>
      <c r="I46" s="778">
        <v>20491704</v>
      </c>
      <c r="J46" s="778"/>
      <c r="K46" s="778"/>
      <c r="L46" s="778"/>
      <c r="M46" s="778"/>
      <c r="N46" s="778"/>
      <c r="O46" s="778"/>
      <c r="P46" s="778"/>
      <c r="Q46" s="778"/>
      <c r="R46" s="778"/>
      <c r="S46" s="778"/>
      <c r="T46" s="779"/>
      <c r="U46" s="780"/>
    </row>
    <row r="47" spans="2:21" ht="15" customHeight="1">
      <c r="B47" s="109" t="s">
        <v>262</v>
      </c>
      <c r="C47" s="87" t="s">
        <v>266</v>
      </c>
      <c r="D47" s="776">
        <f t="shared" si="9"/>
        <v>232267856</v>
      </c>
      <c r="E47" s="776">
        <f t="shared" si="10"/>
        <v>232267856</v>
      </c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>
        <v>232267856</v>
      </c>
      <c r="S47" s="778">
        <v>232267856</v>
      </c>
      <c r="T47" s="779"/>
      <c r="U47" s="780"/>
    </row>
    <row r="48" spans="2:21" ht="15" customHeight="1">
      <c r="B48" s="97"/>
      <c r="C48" s="99" t="s">
        <v>352</v>
      </c>
      <c r="D48" s="776">
        <f>SUM(D37:D47)</f>
        <v>277606428</v>
      </c>
      <c r="E48" s="776">
        <f>SUM(E37:E47)</f>
        <v>277606428</v>
      </c>
      <c r="F48" s="776">
        <f aca="true" t="shared" si="11" ref="F48:U48">SUM(F37:F47)</f>
        <v>0</v>
      </c>
      <c r="G48" s="776">
        <f t="shared" si="11"/>
        <v>0</v>
      </c>
      <c r="H48" s="776">
        <f t="shared" si="11"/>
        <v>45338572</v>
      </c>
      <c r="I48" s="776">
        <f t="shared" si="11"/>
        <v>45338572</v>
      </c>
      <c r="J48" s="776">
        <f t="shared" si="11"/>
        <v>0</v>
      </c>
      <c r="K48" s="776">
        <f t="shared" si="11"/>
        <v>0</v>
      </c>
      <c r="L48" s="776">
        <f t="shared" si="11"/>
        <v>0</v>
      </c>
      <c r="M48" s="776">
        <f t="shared" si="11"/>
        <v>0</v>
      </c>
      <c r="N48" s="776">
        <f t="shared" si="11"/>
        <v>0</v>
      </c>
      <c r="O48" s="776">
        <f t="shared" si="11"/>
        <v>0</v>
      </c>
      <c r="P48" s="776">
        <f t="shared" si="11"/>
        <v>0</v>
      </c>
      <c r="Q48" s="776">
        <f t="shared" si="11"/>
        <v>0</v>
      </c>
      <c r="R48" s="776">
        <f t="shared" si="11"/>
        <v>232267856</v>
      </c>
      <c r="S48" s="776">
        <f t="shared" si="11"/>
        <v>232267856</v>
      </c>
      <c r="T48" s="776">
        <f t="shared" si="11"/>
        <v>0</v>
      </c>
      <c r="U48" s="776">
        <f t="shared" si="11"/>
        <v>0</v>
      </c>
    </row>
    <row r="49" spans="2:21" ht="15" customHeight="1" thickBot="1">
      <c r="B49" s="256"/>
      <c r="C49" s="257"/>
      <c r="D49" s="781"/>
      <c r="E49" s="781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4"/>
      <c r="U49" s="785"/>
    </row>
    <row r="50" spans="2:21" ht="15" customHeight="1" thickBot="1">
      <c r="B50" s="1194" t="s">
        <v>73</v>
      </c>
      <c r="C50" s="1226"/>
      <c r="D50" s="786">
        <f aca="true" t="shared" si="12" ref="D50:U50">D17+D26+D36+D48</f>
        <v>1283411262</v>
      </c>
      <c r="E50" s="786">
        <f t="shared" si="12"/>
        <v>1283411262</v>
      </c>
      <c r="F50" s="786">
        <f t="shared" si="12"/>
        <v>0</v>
      </c>
      <c r="G50" s="786">
        <f t="shared" si="12"/>
        <v>0</v>
      </c>
      <c r="H50" s="786">
        <f t="shared" si="12"/>
        <v>223876161</v>
      </c>
      <c r="I50" s="786">
        <f t="shared" si="12"/>
        <v>223876161</v>
      </c>
      <c r="J50" s="786">
        <f t="shared" si="12"/>
        <v>39694923</v>
      </c>
      <c r="K50" s="786">
        <f t="shared" si="12"/>
        <v>39694923</v>
      </c>
      <c r="L50" s="786">
        <f t="shared" si="12"/>
        <v>0</v>
      </c>
      <c r="M50" s="786">
        <f t="shared" si="12"/>
        <v>0</v>
      </c>
      <c r="N50" s="786">
        <f t="shared" si="12"/>
        <v>0</v>
      </c>
      <c r="O50" s="786">
        <f t="shared" si="12"/>
        <v>0</v>
      </c>
      <c r="P50" s="786">
        <f t="shared" si="12"/>
        <v>0</v>
      </c>
      <c r="Q50" s="786">
        <f t="shared" si="12"/>
        <v>0</v>
      </c>
      <c r="R50" s="786">
        <f t="shared" si="12"/>
        <v>1019840178</v>
      </c>
      <c r="S50" s="786">
        <f t="shared" si="12"/>
        <v>1019840178</v>
      </c>
      <c r="T50" s="853">
        <f t="shared" si="12"/>
        <v>0</v>
      </c>
      <c r="U50" s="854">
        <f t="shared" si="12"/>
        <v>0</v>
      </c>
    </row>
    <row r="51" spans="2:21" ht="15" customHeight="1" thickBot="1">
      <c r="B51" s="258"/>
      <c r="C51" s="259"/>
      <c r="D51" s="891"/>
      <c r="E51" s="891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61"/>
      <c r="U51" s="862"/>
    </row>
    <row r="52" spans="2:21" ht="15" customHeight="1" thickBot="1">
      <c r="B52" s="1194" t="s">
        <v>10</v>
      </c>
      <c r="C52" s="1226"/>
      <c r="D52" s="872">
        <f>D50-D54-D56</f>
        <v>641282556</v>
      </c>
      <c r="E52" s="872">
        <f>E50-E54-E56</f>
        <v>639997316</v>
      </c>
      <c r="F52" s="872">
        <f aca="true" t="shared" si="13" ref="F52:T52">F50-F54-F56</f>
        <v>0</v>
      </c>
      <c r="G52" s="872">
        <f t="shared" si="13"/>
        <v>0</v>
      </c>
      <c r="H52" s="872">
        <f t="shared" si="13"/>
        <v>43899857</v>
      </c>
      <c r="I52" s="872">
        <f t="shared" si="13"/>
        <v>43899857</v>
      </c>
      <c r="J52" s="872">
        <f t="shared" si="13"/>
        <v>0</v>
      </c>
      <c r="K52" s="872">
        <f t="shared" si="13"/>
        <v>0</v>
      </c>
      <c r="L52" s="872">
        <f t="shared" si="13"/>
        <v>0</v>
      </c>
      <c r="M52" s="872">
        <f t="shared" si="13"/>
        <v>0</v>
      </c>
      <c r="N52" s="872">
        <f t="shared" si="13"/>
        <v>0</v>
      </c>
      <c r="O52" s="872">
        <f t="shared" si="13"/>
        <v>0</v>
      </c>
      <c r="P52" s="872">
        <f t="shared" si="13"/>
        <v>0</v>
      </c>
      <c r="Q52" s="872">
        <f t="shared" si="13"/>
        <v>0</v>
      </c>
      <c r="R52" s="872">
        <f t="shared" si="13"/>
        <v>596097459</v>
      </c>
      <c r="S52" s="872">
        <f t="shared" si="13"/>
        <v>596097459</v>
      </c>
      <c r="T52" s="872">
        <f t="shared" si="13"/>
        <v>0</v>
      </c>
      <c r="U52" s="875">
        <f>U12+U13+U14+U15+U16+U19+U20+U21+U25+U38+U39+U40+U41+U42+U44+U47</f>
        <v>0</v>
      </c>
    </row>
    <row r="53" spans="2:21" ht="15" customHeight="1" thickBot="1">
      <c r="B53" s="258"/>
      <c r="C53" s="260"/>
      <c r="D53" s="868"/>
      <c r="E53" s="868"/>
      <c r="F53" s="868"/>
      <c r="G53" s="868"/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70"/>
      <c r="U53" s="871"/>
    </row>
    <row r="54" spans="2:21" ht="15" customHeight="1" thickBot="1">
      <c r="B54" s="1194" t="s">
        <v>393</v>
      </c>
      <c r="C54" s="1226"/>
      <c r="D54" s="872">
        <f>D46+D35+D34+D30+D29+D28+D24</f>
        <v>642128706</v>
      </c>
      <c r="E54" s="872">
        <f aca="true" t="shared" si="14" ref="E54:U54">E46+E35+E34+E30+E29+E28+E24+E33</f>
        <v>643413946</v>
      </c>
      <c r="F54" s="872">
        <f t="shared" si="14"/>
        <v>0</v>
      </c>
      <c r="G54" s="872">
        <f t="shared" si="14"/>
        <v>0</v>
      </c>
      <c r="H54" s="872">
        <f t="shared" si="14"/>
        <v>179976304</v>
      </c>
      <c r="I54" s="872">
        <f t="shared" si="14"/>
        <v>179976304</v>
      </c>
      <c r="J54" s="872">
        <f t="shared" si="14"/>
        <v>39694923</v>
      </c>
      <c r="K54" s="872">
        <f t="shared" si="14"/>
        <v>39694923</v>
      </c>
      <c r="L54" s="872">
        <f t="shared" si="14"/>
        <v>0</v>
      </c>
      <c r="M54" s="872">
        <f t="shared" si="14"/>
        <v>0</v>
      </c>
      <c r="N54" s="872">
        <f t="shared" si="14"/>
        <v>0</v>
      </c>
      <c r="O54" s="872">
        <f t="shared" si="14"/>
        <v>0</v>
      </c>
      <c r="P54" s="872">
        <f t="shared" si="14"/>
        <v>0</v>
      </c>
      <c r="Q54" s="872">
        <f t="shared" si="14"/>
        <v>0</v>
      </c>
      <c r="R54" s="872">
        <f t="shared" si="14"/>
        <v>423742719</v>
      </c>
      <c r="S54" s="872">
        <f t="shared" si="14"/>
        <v>423742719</v>
      </c>
      <c r="T54" s="872">
        <f t="shared" si="14"/>
        <v>0</v>
      </c>
      <c r="U54" s="872">
        <f t="shared" si="14"/>
        <v>0</v>
      </c>
    </row>
    <row r="55" spans="2:21" ht="15" customHeight="1" thickBot="1">
      <c r="B55" s="258"/>
      <c r="C55" s="260"/>
      <c r="D55" s="868"/>
      <c r="E55" s="868"/>
      <c r="F55" s="868"/>
      <c r="G55" s="868"/>
      <c r="H55" s="868"/>
      <c r="I55" s="868"/>
      <c r="J55" s="868"/>
      <c r="K55" s="868"/>
      <c r="L55" s="868"/>
      <c r="M55" s="868"/>
      <c r="N55" s="868"/>
      <c r="O55" s="868"/>
      <c r="P55" s="868"/>
      <c r="Q55" s="868"/>
      <c r="R55" s="868"/>
      <c r="S55" s="868"/>
      <c r="T55" s="870"/>
      <c r="U55" s="871"/>
    </row>
    <row r="56" spans="2:21" ht="15" customHeight="1" thickBot="1">
      <c r="B56" s="1194" t="s">
        <v>452</v>
      </c>
      <c r="C56" s="1226"/>
      <c r="D56" s="872">
        <v>0</v>
      </c>
      <c r="E56" s="872">
        <v>0</v>
      </c>
      <c r="F56" s="872">
        <v>0</v>
      </c>
      <c r="G56" s="872">
        <v>0</v>
      </c>
      <c r="H56" s="872">
        <v>0</v>
      </c>
      <c r="I56" s="872">
        <v>0</v>
      </c>
      <c r="J56" s="872">
        <v>0</v>
      </c>
      <c r="K56" s="872">
        <v>0</v>
      </c>
      <c r="L56" s="872">
        <v>0</v>
      </c>
      <c r="M56" s="872">
        <v>0</v>
      </c>
      <c r="N56" s="872">
        <v>0</v>
      </c>
      <c r="O56" s="872">
        <v>0</v>
      </c>
      <c r="P56" s="872">
        <v>0</v>
      </c>
      <c r="Q56" s="872">
        <v>0</v>
      </c>
      <c r="R56" s="872">
        <v>0</v>
      </c>
      <c r="S56" s="872">
        <v>0</v>
      </c>
      <c r="T56" s="874">
        <f>T35+T36+T37+T46+T48</f>
        <v>0</v>
      </c>
      <c r="U56" s="875">
        <f>U35+U36+U37+U46+U48</f>
        <v>0</v>
      </c>
    </row>
    <row r="57" spans="2:21" ht="15" customHeight="1">
      <c r="B57" s="94"/>
      <c r="C57" s="94"/>
      <c r="D57" s="892"/>
      <c r="E57" s="892"/>
      <c r="F57" s="892"/>
      <c r="G57" s="892"/>
      <c r="H57" s="892"/>
      <c r="I57" s="892"/>
      <c r="J57" s="892"/>
      <c r="K57" s="892"/>
      <c r="L57" s="892"/>
      <c r="M57" s="892"/>
      <c r="N57" s="185"/>
      <c r="O57" s="185"/>
      <c r="P57" s="185"/>
      <c r="Q57" s="185"/>
      <c r="R57" s="185"/>
      <c r="S57" s="185"/>
      <c r="T57" s="185"/>
      <c r="U57" s="185"/>
    </row>
    <row r="58" spans="4:21" ht="12.75">
      <c r="D58" s="800">
        <f>D52+D54</f>
        <v>1283411262</v>
      </c>
      <c r="E58" s="800">
        <f>E52+E54</f>
        <v>1283411262</v>
      </c>
      <c r="F58" s="800">
        <f>F52+F54</f>
        <v>0</v>
      </c>
      <c r="G58" s="800">
        <f aca="true" t="shared" si="15" ref="G58:U58">G52+G54</f>
        <v>0</v>
      </c>
      <c r="H58" s="800">
        <f>H52+H54</f>
        <v>223876161</v>
      </c>
      <c r="I58" s="800">
        <f t="shared" si="15"/>
        <v>223876161</v>
      </c>
      <c r="J58" s="800">
        <f>J52+J54</f>
        <v>39694923</v>
      </c>
      <c r="K58" s="800">
        <f t="shared" si="15"/>
        <v>39694923</v>
      </c>
      <c r="L58" s="800">
        <f>L52+L54</f>
        <v>0</v>
      </c>
      <c r="M58" s="800">
        <f t="shared" si="15"/>
        <v>0</v>
      </c>
      <c r="N58" s="800">
        <f>N52+N54</f>
        <v>0</v>
      </c>
      <c r="O58" s="800">
        <f t="shared" si="15"/>
        <v>0</v>
      </c>
      <c r="P58" s="800">
        <f>P52+P54</f>
        <v>0</v>
      </c>
      <c r="Q58" s="800">
        <f t="shared" si="15"/>
        <v>0</v>
      </c>
      <c r="R58" s="800">
        <f>R52+R54</f>
        <v>1019840178</v>
      </c>
      <c r="S58" s="800">
        <f t="shared" si="15"/>
        <v>1019840178</v>
      </c>
      <c r="T58" s="800">
        <f>T52+T54</f>
        <v>0</v>
      </c>
      <c r="U58" s="800">
        <f t="shared" si="15"/>
        <v>0</v>
      </c>
    </row>
    <row r="59" spans="4:21" ht="12.75"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4:21" ht="12.75"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</row>
    <row r="61" spans="4:21" ht="12.75"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</row>
    <row r="62" spans="4:21" ht="12.75"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</row>
    <row r="63" spans="4:21" ht="12.75"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4:21" ht="12.75"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</row>
    <row r="65" spans="4:21" ht="12.75"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</row>
    <row r="66" spans="4:21" ht="12.75"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4:21" ht="12.75"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</sheetData>
  <sheetProtection/>
  <mergeCells count="19">
    <mergeCell ref="L8:M9"/>
    <mergeCell ref="N8:O9"/>
    <mergeCell ref="P8:Q9"/>
    <mergeCell ref="D7:E9"/>
    <mergeCell ref="B7:C10"/>
    <mergeCell ref="F8:G9"/>
    <mergeCell ref="H8:I9"/>
    <mergeCell ref="J8:K9"/>
    <mergeCell ref="F7:K7"/>
    <mergeCell ref="B4:U4"/>
    <mergeCell ref="B11:C11"/>
    <mergeCell ref="R7:U7"/>
    <mergeCell ref="R8:S9"/>
    <mergeCell ref="T8:U9"/>
    <mergeCell ref="B56:C56"/>
    <mergeCell ref="B50:C50"/>
    <mergeCell ref="B52:C52"/>
    <mergeCell ref="B54:C54"/>
    <mergeCell ref="L7:Q7"/>
  </mergeCells>
  <printOptions/>
  <pageMargins left="0.15748031496062992" right="0.15748031496062992" top="0.35433070866141736" bottom="0.2362204724409449" header="0.31496062992125984" footer="0.31496062992125984"/>
  <pageSetup horizontalDpi="600" verticalDpi="600" orientation="landscape" paperSize="8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AE62"/>
  <sheetViews>
    <sheetView view="pageBreakPreview" zoomScale="60" zoomScaleNormal="110" zoomScalePageLayoutView="0" workbookViewId="0" topLeftCell="A13">
      <selection activeCell="Q13" sqref="Q13"/>
    </sheetView>
  </sheetViews>
  <sheetFormatPr defaultColWidth="9.00390625" defaultRowHeight="12.75"/>
  <cols>
    <col min="2" max="2" width="7.625" style="94" customWidth="1"/>
    <col min="3" max="3" width="32.75390625" style="94" customWidth="1"/>
    <col min="4" max="4" width="9.75390625" style="94" customWidth="1"/>
    <col min="5" max="5" width="10.375" style="94" customWidth="1"/>
    <col min="6" max="11" width="9.375" style="94" customWidth="1"/>
    <col min="12" max="12" width="8.25390625" style="94" customWidth="1"/>
    <col min="13" max="13" width="7.75390625" style="94" customWidth="1"/>
    <col min="14" max="14" width="6.875" style="94" customWidth="1"/>
    <col min="15" max="16" width="6.625" style="94" customWidth="1"/>
    <col min="17" max="17" width="7.125" style="94" customWidth="1"/>
    <col min="18" max="18" width="8.375" style="94" customWidth="1"/>
    <col min="19" max="19" width="7.625" style="94" customWidth="1"/>
    <col min="20" max="20" width="8.75390625" style="0" customWidth="1"/>
    <col min="21" max="21" width="9.00390625" style="0" customWidth="1"/>
    <col min="22" max="22" width="7.25390625" style="0" customWidth="1"/>
    <col min="23" max="23" width="7.00390625" style="0" customWidth="1"/>
    <col min="24" max="24" width="6.25390625" style="0" customWidth="1"/>
    <col min="25" max="26" width="6.125" style="0" customWidth="1"/>
    <col min="27" max="27" width="6.25390625" style="0" customWidth="1"/>
    <col min="28" max="28" width="6.875" style="0" customWidth="1"/>
    <col min="29" max="29" width="6.625" style="0" customWidth="1"/>
    <col min="30" max="39" width="10.75390625" style="0" customWidth="1"/>
  </cols>
  <sheetData>
    <row r="1" spans="2:3" ht="12.75">
      <c r="B1" s="136" t="s">
        <v>449</v>
      </c>
      <c r="C1" s="94" t="str">
        <f>'bev-int'!B1</f>
        <v>melléklet a …/2024. (.  .) önkormányzati rendelethez</v>
      </c>
    </row>
    <row r="2" spans="2:19" ht="12.7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29" ht="12.75" customHeight="1">
      <c r="B3" s="1167" t="s">
        <v>731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</row>
    <row r="4" spans="2:19" ht="12.7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2:29" ht="13.5" thickBot="1">
      <c r="B5" s="96"/>
      <c r="C5" s="96"/>
      <c r="D5" s="96"/>
      <c r="E5" s="96"/>
      <c r="F5" s="96"/>
      <c r="G5" s="480"/>
      <c r="H5" s="96"/>
      <c r="I5" s="480"/>
      <c r="J5" s="96"/>
      <c r="K5" s="96"/>
      <c r="L5" s="96"/>
      <c r="M5" s="96"/>
      <c r="N5" s="96"/>
      <c r="O5" s="96"/>
      <c r="P5" s="96"/>
      <c r="Q5" s="96"/>
      <c r="R5" s="96"/>
      <c r="S5" s="96"/>
      <c r="AB5" s="129" t="s">
        <v>326</v>
      </c>
      <c r="AC5" s="129"/>
    </row>
    <row r="6" spans="2:29" s="74" customFormat="1" ht="16.5" customHeight="1">
      <c r="B6" s="1168" t="s">
        <v>57</v>
      </c>
      <c r="C6" s="1204"/>
      <c r="D6" s="1168" t="s">
        <v>250</v>
      </c>
      <c r="E6" s="1169"/>
      <c r="F6" s="1176" t="s">
        <v>251</v>
      </c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9"/>
      <c r="R6" s="1176" t="s">
        <v>131</v>
      </c>
      <c r="S6" s="1177"/>
      <c r="T6" s="1177"/>
      <c r="U6" s="1177"/>
      <c r="V6" s="1177"/>
      <c r="W6" s="1177"/>
      <c r="X6" s="1177"/>
      <c r="Y6" s="1179"/>
      <c r="Z6" s="1176" t="s">
        <v>79</v>
      </c>
      <c r="AA6" s="1177"/>
      <c r="AB6" s="1177"/>
      <c r="AC6" s="1178"/>
    </row>
    <row r="7" spans="2:29" s="74" customFormat="1" ht="21.75" customHeight="1">
      <c r="B7" s="1170"/>
      <c r="C7" s="1205"/>
      <c r="D7" s="1170"/>
      <c r="E7" s="1171"/>
      <c r="F7" s="1159" t="s">
        <v>65</v>
      </c>
      <c r="G7" s="1160"/>
      <c r="H7" s="1159" t="s">
        <v>252</v>
      </c>
      <c r="I7" s="1160"/>
      <c r="J7" s="1159" t="s">
        <v>253</v>
      </c>
      <c r="K7" s="1160"/>
      <c r="L7" s="1159" t="s">
        <v>139</v>
      </c>
      <c r="M7" s="1160"/>
      <c r="N7" s="1159" t="s">
        <v>254</v>
      </c>
      <c r="O7" s="1160"/>
      <c r="P7" s="1159" t="s">
        <v>256</v>
      </c>
      <c r="Q7" s="1160"/>
      <c r="R7" s="1216" t="s">
        <v>257</v>
      </c>
      <c r="S7" s="1213"/>
      <c r="T7" s="1216" t="s">
        <v>258</v>
      </c>
      <c r="U7" s="1213"/>
      <c r="V7" s="1159" t="s">
        <v>37</v>
      </c>
      <c r="W7" s="1160"/>
      <c r="X7" s="1163" t="s">
        <v>259</v>
      </c>
      <c r="Y7" s="1164"/>
      <c r="Z7" s="1163" t="s">
        <v>283</v>
      </c>
      <c r="AA7" s="1164"/>
      <c r="AB7" s="1159" t="s">
        <v>260</v>
      </c>
      <c r="AC7" s="1174"/>
    </row>
    <row r="8" spans="2:29" s="74" customFormat="1" ht="33.75" customHeight="1" thickBot="1">
      <c r="B8" s="1170"/>
      <c r="C8" s="1205"/>
      <c r="D8" s="1228"/>
      <c r="E8" s="1183"/>
      <c r="F8" s="1161"/>
      <c r="G8" s="1162"/>
      <c r="H8" s="1161"/>
      <c r="I8" s="1162"/>
      <c r="J8" s="1161"/>
      <c r="K8" s="1162"/>
      <c r="L8" s="1161"/>
      <c r="M8" s="1162"/>
      <c r="N8" s="1161"/>
      <c r="O8" s="1162"/>
      <c r="P8" s="1161"/>
      <c r="Q8" s="1162"/>
      <c r="R8" s="1182"/>
      <c r="S8" s="1183"/>
      <c r="T8" s="1182"/>
      <c r="U8" s="1183"/>
      <c r="V8" s="1161"/>
      <c r="W8" s="1162"/>
      <c r="X8" s="1165"/>
      <c r="Y8" s="1166"/>
      <c r="Z8" s="1165"/>
      <c r="AA8" s="1166"/>
      <c r="AB8" s="1161"/>
      <c r="AC8" s="1175"/>
    </row>
    <row r="9" spans="2:29" s="129" customFormat="1" ht="18.75" customHeight="1" hidden="1" thickBot="1">
      <c r="B9" s="1172"/>
      <c r="C9" s="1227"/>
      <c r="D9" s="280" t="s">
        <v>455</v>
      </c>
      <c r="E9" s="274" t="s">
        <v>456</v>
      </c>
      <c r="F9" s="277" t="s">
        <v>455</v>
      </c>
      <c r="G9" s="273" t="s">
        <v>456</v>
      </c>
      <c r="H9" s="272" t="s">
        <v>455</v>
      </c>
      <c r="I9" s="273" t="s">
        <v>456</v>
      </c>
      <c r="J9" s="272" t="s">
        <v>455</v>
      </c>
      <c r="K9" s="273" t="s">
        <v>456</v>
      </c>
      <c r="L9" s="272" t="s">
        <v>455</v>
      </c>
      <c r="M9" s="273" t="s">
        <v>456</v>
      </c>
      <c r="N9" s="272" t="s">
        <v>455</v>
      </c>
      <c r="O9" s="273" t="s">
        <v>456</v>
      </c>
      <c r="P9" s="272" t="s">
        <v>455</v>
      </c>
      <c r="Q9" s="274" t="s">
        <v>456</v>
      </c>
      <c r="R9" s="280" t="s">
        <v>455</v>
      </c>
      <c r="S9" s="273" t="s">
        <v>456</v>
      </c>
      <c r="T9" s="272" t="s">
        <v>455</v>
      </c>
      <c r="U9" s="273" t="s">
        <v>456</v>
      </c>
      <c r="V9" s="272" t="s">
        <v>455</v>
      </c>
      <c r="W9" s="273" t="s">
        <v>456</v>
      </c>
      <c r="X9" s="272" t="s">
        <v>455</v>
      </c>
      <c r="Y9" s="276" t="s">
        <v>456</v>
      </c>
      <c r="Z9" s="278" t="s">
        <v>455</v>
      </c>
      <c r="AA9" s="265" t="s">
        <v>456</v>
      </c>
      <c r="AB9" s="275" t="s">
        <v>455</v>
      </c>
      <c r="AC9" s="266" t="s">
        <v>456</v>
      </c>
    </row>
    <row r="10" spans="2:31" s="74" customFormat="1" ht="9.75" customHeight="1">
      <c r="B10" s="1151"/>
      <c r="C10" s="1152"/>
      <c r="D10" s="788"/>
      <c r="E10" s="788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790"/>
      <c r="AC10" s="791"/>
      <c r="AD10" s="163"/>
      <c r="AE10" s="163"/>
    </row>
    <row r="11" spans="2:31" s="74" customFormat="1" ht="18" customHeight="1">
      <c r="B11" s="97" t="s">
        <v>262</v>
      </c>
      <c r="C11" s="87" t="s">
        <v>306</v>
      </c>
      <c r="D11" s="776">
        <f>F11+H11+J11+L11+N11+P11+R11+T11+V11+X11+Z11+AB11</f>
        <v>190095550</v>
      </c>
      <c r="E11" s="776">
        <f>G11+I11+K11+M11+O11+Q11+S11+U11+W11+Y11+AA11+AC11</f>
        <v>190095550</v>
      </c>
      <c r="F11" s="778">
        <v>163751833</v>
      </c>
      <c r="G11" s="778">
        <v>163751833</v>
      </c>
      <c r="H11" s="778">
        <v>21590417</v>
      </c>
      <c r="I11" s="778">
        <v>21590417</v>
      </c>
      <c r="J11" s="778">
        <v>2721300</v>
      </c>
      <c r="K11" s="778">
        <v>2721300</v>
      </c>
      <c r="L11" s="778"/>
      <c r="M11" s="778"/>
      <c r="N11" s="778"/>
      <c r="O11" s="778"/>
      <c r="P11" s="778"/>
      <c r="Q11" s="778"/>
      <c r="R11" s="778"/>
      <c r="S11" s="778"/>
      <c r="T11" s="778">
        <v>2032000</v>
      </c>
      <c r="U11" s="778">
        <v>2032000</v>
      </c>
      <c r="V11" s="778"/>
      <c r="W11" s="778"/>
      <c r="X11" s="778"/>
      <c r="Y11" s="778"/>
      <c r="Z11" s="778"/>
      <c r="AA11" s="778"/>
      <c r="AB11" s="779"/>
      <c r="AC11" s="780"/>
      <c r="AD11" s="163"/>
      <c r="AE11" s="163"/>
    </row>
    <row r="12" spans="2:31" s="74" customFormat="1" ht="18" customHeight="1">
      <c r="B12" s="97" t="s">
        <v>262</v>
      </c>
      <c r="C12" s="481" t="s">
        <v>307</v>
      </c>
      <c r="D12" s="776">
        <f aca="true" t="shared" si="0" ref="D12:D17">F12+H12+J12+L12+N12+P12+R12+T12+V12+X12+Z12+AB12</f>
        <v>929344</v>
      </c>
      <c r="E12" s="776">
        <f aca="true" t="shared" si="1" ref="E12:E17">G12+I12+K12+M12+O12+Q12+S12+U12+W12+Y12+AA12+AC12</f>
        <v>929344</v>
      </c>
      <c r="F12" s="778">
        <v>832000</v>
      </c>
      <c r="G12" s="778">
        <v>832000</v>
      </c>
      <c r="H12" s="778">
        <v>97344</v>
      </c>
      <c r="I12" s="778">
        <v>97344</v>
      </c>
      <c r="J12" s="778"/>
      <c r="K12" s="778"/>
      <c r="L12" s="778"/>
      <c r="M12" s="778"/>
      <c r="N12" s="778"/>
      <c r="O12" s="778"/>
      <c r="P12" s="778"/>
      <c r="Q12" s="778"/>
      <c r="R12" s="778"/>
      <c r="S12" s="778"/>
      <c r="T12" s="778"/>
      <c r="U12" s="778"/>
      <c r="V12" s="778"/>
      <c r="W12" s="778"/>
      <c r="X12" s="778"/>
      <c r="Y12" s="778"/>
      <c r="Z12" s="778"/>
      <c r="AA12" s="778"/>
      <c r="AB12" s="779"/>
      <c r="AC12" s="780"/>
      <c r="AD12" s="163"/>
      <c r="AE12" s="163"/>
    </row>
    <row r="13" spans="2:31" s="74" customFormat="1" ht="18" customHeight="1">
      <c r="B13" s="97" t="s">
        <v>262</v>
      </c>
      <c r="C13" s="481" t="s">
        <v>467</v>
      </c>
      <c r="D13" s="776">
        <f t="shared" si="0"/>
        <v>26860111</v>
      </c>
      <c r="E13" s="776">
        <f t="shared" si="1"/>
        <v>26860111</v>
      </c>
      <c r="F13" s="778">
        <v>3418524</v>
      </c>
      <c r="G13" s="778">
        <v>3418524</v>
      </c>
      <c r="H13" s="778">
        <v>2622100</v>
      </c>
      <c r="I13" s="778">
        <v>2622100</v>
      </c>
      <c r="J13" s="778">
        <v>19295487</v>
      </c>
      <c r="K13" s="778">
        <v>19295487</v>
      </c>
      <c r="L13" s="778"/>
      <c r="M13" s="778"/>
      <c r="N13" s="778"/>
      <c r="O13" s="778"/>
      <c r="P13" s="778"/>
      <c r="Q13" s="778"/>
      <c r="R13" s="778"/>
      <c r="S13" s="778"/>
      <c r="T13" s="778">
        <v>1524000</v>
      </c>
      <c r="U13" s="778">
        <v>1524000</v>
      </c>
      <c r="V13" s="778"/>
      <c r="W13" s="778"/>
      <c r="X13" s="778"/>
      <c r="Y13" s="778"/>
      <c r="Z13" s="778"/>
      <c r="AA13" s="778"/>
      <c r="AB13" s="779"/>
      <c r="AC13" s="780"/>
      <c r="AD13" s="163"/>
      <c r="AE13" s="163"/>
    </row>
    <row r="14" spans="2:31" s="74" customFormat="1" ht="18" customHeight="1">
      <c r="B14" s="97" t="s">
        <v>262</v>
      </c>
      <c r="C14" s="108" t="s">
        <v>304</v>
      </c>
      <c r="D14" s="776">
        <f t="shared" si="0"/>
        <v>11657593</v>
      </c>
      <c r="E14" s="776">
        <f t="shared" si="1"/>
        <v>11657593</v>
      </c>
      <c r="F14" s="778">
        <v>8830400</v>
      </c>
      <c r="G14" s="778">
        <v>8830400</v>
      </c>
      <c r="H14" s="778">
        <v>1177973</v>
      </c>
      <c r="I14" s="778">
        <v>1177973</v>
      </c>
      <c r="J14" s="778">
        <v>1649220</v>
      </c>
      <c r="K14" s="778">
        <v>1649220</v>
      </c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8"/>
      <c r="Y14" s="778"/>
      <c r="Z14" s="778"/>
      <c r="AA14" s="778"/>
      <c r="AB14" s="779"/>
      <c r="AC14" s="780"/>
      <c r="AD14" s="163"/>
      <c r="AE14" s="163"/>
    </row>
    <row r="15" spans="2:31" s="74" customFormat="1" ht="18" customHeight="1">
      <c r="B15" s="555" t="s">
        <v>262</v>
      </c>
      <c r="C15" s="108" t="s">
        <v>573</v>
      </c>
      <c r="D15" s="776">
        <f t="shared" si="0"/>
        <v>47048376</v>
      </c>
      <c r="E15" s="776">
        <f t="shared" si="1"/>
        <v>47048376</v>
      </c>
      <c r="F15" s="778">
        <v>35369152</v>
      </c>
      <c r="G15" s="778">
        <v>35369152</v>
      </c>
      <c r="H15" s="778">
        <v>5064189</v>
      </c>
      <c r="I15" s="778">
        <v>5064189</v>
      </c>
      <c r="J15" s="778">
        <v>6615035</v>
      </c>
      <c r="K15" s="778">
        <v>6615035</v>
      </c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9"/>
      <c r="AC15" s="780"/>
      <c r="AD15" s="163"/>
      <c r="AE15" s="163"/>
    </row>
    <row r="16" spans="2:31" s="74" customFormat="1" ht="18" customHeight="1">
      <c r="B16" s="97" t="s">
        <v>262</v>
      </c>
      <c r="C16" s="554" t="s">
        <v>574</v>
      </c>
      <c r="D16" s="776">
        <f t="shared" si="0"/>
        <v>114300</v>
      </c>
      <c r="E16" s="776">
        <f t="shared" si="1"/>
        <v>114300</v>
      </c>
      <c r="F16" s="778"/>
      <c r="G16" s="778"/>
      <c r="H16" s="778"/>
      <c r="I16" s="778"/>
      <c r="J16" s="778">
        <v>114300</v>
      </c>
      <c r="K16" s="778">
        <v>114300</v>
      </c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9"/>
      <c r="AC16" s="780"/>
      <c r="AD16" s="163"/>
      <c r="AE16" s="163"/>
    </row>
    <row r="17" spans="2:31" s="74" customFormat="1" ht="18" customHeight="1">
      <c r="B17" s="109" t="s">
        <v>262</v>
      </c>
      <c r="C17" s="87" t="s">
        <v>266</v>
      </c>
      <c r="D17" s="776">
        <f t="shared" si="0"/>
        <v>0</v>
      </c>
      <c r="E17" s="776">
        <f t="shared" si="1"/>
        <v>0</v>
      </c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9"/>
      <c r="AC17" s="780"/>
      <c r="AD17" s="163"/>
      <c r="AE17" s="163"/>
    </row>
    <row r="18" spans="2:31" s="74" customFormat="1" ht="18" customHeight="1">
      <c r="B18" s="97"/>
      <c r="C18" s="99" t="s">
        <v>286</v>
      </c>
      <c r="D18" s="776">
        <f aca="true" t="shared" si="2" ref="D18:L18">SUM(D11:D17)</f>
        <v>276705274</v>
      </c>
      <c r="E18" s="776">
        <f t="shared" si="2"/>
        <v>276705274</v>
      </c>
      <c r="F18" s="776">
        <f t="shared" si="2"/>
        <v>212201909</v>
      </c>
      <c r="G18" s="776">
        <f t="shared" si="2"/>
        <v>212201909</v>
      </c>
      <c r="H18" s="776">
        <f t="shared" si="2"/>
        <v>30552023</v>
      </c>
      <c r="I18" s="776">
        <f t="shared" si="2"/>
        <v>30552023</v>
      </c>
      <c r="J18" s="776">
        <f t="shared" si="2"/>
        <v>30395342</v>
      </c>
      <c r="K18" s="776">
        <f t="shared" si="2"/>
        <v>30395342</v>
      </c>
      <c r="L18" s="776">
        <f t="shared" si="2"/>
        <v>0</v>
      </c>
      <c r="M18" s="776">
        <f aca="true" t="shared" si="3" ref="M18:AC18">SUM(M11:M17)</f>
        <v>0</v>
      </c>
      <c r="N18" s="776">
        <f>SUM(N11:N17)</f>
        <v>0</v>
      </c>
      <c r="O18" s="776">
        <f t="shared" si="3"/>
        <v>0</v>
      </c>
      <c r="P18" s="776">
        <f>SUM(P11:P17)</f>
        <v>0</v>
      </c>
      <c r="Q18" s="776">
        <f t="shared" si="3"/>
        <v>0</v>
      </c>
      <c r="R18" s="776">
        <f>SUM(R11:R17)</f>
        <v>0</v>
      </c>
      <c r="S18" s="776">
        <f t="shared" si="3"/>
        <v>0</v>
      </c>
      <c r="T18" s="776">
        <f>SUM(T11:T17)</f>
        <v>3556000</v>
      </c>
      <c r="U18" s="776">
        <f t="shared" si="3"/>
        <v>3556000</v>
      </c>
      <c r="V18" s="776">
        <f>SUM(V11:V17)</f>
        <v>0</v>
      </c>
      <c r="W18" s="776">
        <f t="shared" si="3"/>
        <v>0</v>
      </c>
      <c r="X18" s="776">
        <f>SUM(X11:X17)</f>
        <v>0</v>
      </c>
      <c r="Y18" s="776">
        <f t="shared" si="3"/>
        <v>0</v>
      </c>
      <c r="Z18" s="776">
        <f>SUM(Z11:Z17)</f>
        <v>0</v>
      </c>
      <c r="AA18" s="776">
        <f t="shared" si="3"/>
        <v>0</v>
      </c>
      <c r="AB18" s="819">
        <f>SUM(AB11:AB17)</f>
        <v>0</v>
      </c>
      <c r="AC18" s="820">
        <f t="shared" si="3"/>
        <v>0</v>
      </c>
      <c r="AD18" s="163"/>
      <c r="AE18" s="163"/>
    </row>
    <row r="19" spans="2:31" s="74" customFormat="1" ht="7.5" customHeight="1">
      <c r="B19" s="97"/>
      <c r="C19" s="87"/>
      <c r="D19" s="776"/>
      <c r="E19" s="776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9"/>
      <c r="AC19" s="780"/>
      <c r="AD19" s="163"/>
      <c r="AE19" s="163"/>
    </row>
    <row r="20" spans="2:31" s="74" customFormat="1" ht="18" customHeight="1">
      <c r="B20" s="109" t="s">
        <v>262</v>
      </c>
      <c r="C20" s="87" t="s">
        <v>266</v>
      </c>
      <c r="D20" s="776">
        <f aca="true" t="shared" si="4" ref="D20:E25">F20+H20+J20+L20+N20+P20+R20+T20+V20+X20+Z20+AB20</f>
        <v>0</v>
      </c>
      <c r="E20" s="776">
        <f t="shared" si="4"/>
        <v>0</v>
      </c>
      <c r="F20" s="778"/>
      <c r="G20" s="778"/>
      <c r="H20" s="778"/>
      <c r="I20" s="778"/>
      <c r="J20" s="778"/>
      <c r="K20" s="778"/>
      <c r="L20" s="778"/>
      <c r="M20" s="778"/>
      <c r="N20" s="778"/>
      <c r="O20" s="81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9"/>
      <c r="AC20" s="780"/>
      <c r="AD20" s="163"/>
      <c r="AE20" s="163"/>
    </row>
    <row r="21" spans="2:31" s="74" customFormat="1" ht="18" customHeight="1">
      <c r="B21" s="97" t="s">
        <v>262</v>
      </c>
      <c r="C21" s="87" t="s">
        <v>536</v>
      </c>
      <c r="D21" s="776">
        <f t="shared" si="4"/>
        <v>13030502</v>
      </c>
      <c r="E21" s="776">
        <f t="shared" si="4"/>
        <v>13030502</v>
      </c>
      <c r="F21" s="778">
        <v>9216161</v>
      </c>
      <c r="G21" s="778">
        <v>9216161</v>
      </c>
      <c r="H21" s="778">
        <v>1566941</v>
      </c>
      <c r="I21" s="778">
        <v>1566941</v>
      </c>
      <c r="J21" s="778">
        <v>2087400</v>
      </c>
      <c r="K21" s="778">
        <v>2087400</v>
      </c>
      <c r="L21" s="818"/>
      <c r="M21" s="818"/>
      <c r="N21" s="818"/>
      <c r="O21" s="818"/>
      <c r="P21" s="818"/>
      <c r="Q21" s="818"/>
      <c r="R21" s="818"/>
      <c r="S21" s="818"/>
      <c r="T21" s="818">
        <v>160000</v>
      </c>
      <c r="U21" s="818">
        <v>160000</v>
      </c>
      <c r="V21" s="818"/>
      <c r="W21" s="818"/>
      <c r="X21" s="818"/>
      <c r="Y21" s="818"/>
      <c r="Z21" s="818"/>
      <c r="AA21" s="818"/>
      <c r="AB21" s="779"/>
      <c r="AC21" s="780"/>
      <c r="AD21" s="163"/>
      <c r="AE21" s="163"/>
    </row>
    <row r="22" spans="2:31" s="74" customFormat="1" ht="36.75" customHeight="1">
      <c r="B22" s="97" t="s">
        <v>262</v>
      </c>
      <c r="C22" s="1083" t="s">
        <v>289</v>
      </c>
      <c r="D22" s="776">
        <f t="shared" si="4"/>
        <v>79022950</v>
      </c>
      <c r="E22" s="776">
        <f t="shared" si="4"/>
        <v>79022950</v>
      </c>
      <c r="F22" s="778">
        <v>21584950</v>
      </c>
      <c r="G22" s="778">
        <v>21584950</v>
      </c>
      <c r="H22" s="778">
        <v>3699061</v>
      </c>
      <c r="I22" s="778">
        <v>3699061</v>
      </c>
      <c r="J22" s="778">
        <v>53611939</v>
      </c>
      <c r="K22" s="778">
        <v>53611939</v>
      </c>
      <c r="L22" s="818"/>
      <c r="M22" s="818"/>
      <c r="N22" s="818"/>
      <c r="O22" s="818"/>
      <c r="P22" s="818"/>
      <c r="Q22" s="818"/>
      <c r="R22" s="818"/>
      <c r="S22" s="818"/>
      <c r="T22" s="818">
        <v>127000</v>
      </c>
      <c r="U22" s="818">
        <v>127000</v>
      </c>
      <c r="V22" s="818"/>
      <c r="W22" s="818"/>
      <c r="X22" s="818"/>
      <c r="Y22" s="818"/>
      <c r="Z22" s="818"/>
      <c r="AA22" s="818"/>
      <c r="AB22" s="779"/>
      <c r="AC22" s="780"/>
      <c r="AD22" s="163"/>
      <c r="AE22" s="163"/>
    </row>
    <row r="23" spans="2:31" s="74" customFormat="1" ht="18" customHeight="1" hidden="1">
      <c r="B23" s="498" t="s">
        <v>637</v>
      </c>
      <c r="C23" s="87"/>
      <c r="D23" s="776">
        <f t="shared" si="4"/>
        <v>0</v>
      </c>
      <c r="E23" s="776">
        <f t="shared" si="4"/>
        <v>0</v>
      </c>
      <c r="F23" s="778"/>
      <c r="G23" s="778"/>
      <c r="H23" s="778"/>
      <c r="I23" s="778"/>
      <c r="J23" s="778"/>
      <c r="K23" s="77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779"/>
      <c r="AC23" s="780"/>
      <c r="AD23" s="163"/>
      <c r="AE23" s="163"/>
    </row>
    <row r="24" spans="2:31" s="74" customFormat="1" ht="18" customHeight="1">
      <c r="B24" s="497" t="s">
        <v>262</v>
      </c>
      <c r="C24" s="87" t="s">
        <v>524</v>
      </c>
      <c r="D24" s="776">
        <f t="shared" si="4"/>
        <v>6558127</v>
      </c>
      <c r="E24" s="776">
        <f t="shared" si="4"/>
        <v>6558127</v>
      </c>
      <c r="F24" s="778">
        <v>5477834</v>
      </c>
      <c r="G24" s="778">
        <v>5477834</v>
      </c>
      <c r="H24" s="778">
        <v>971773</v>
      </c>
      <c r="I24" s="778">
        <v>971773</v>
      </c>
      <c r="J24" s="778">
        <v>108520</v>
      </c>
      <c r="K24" s="778">
        <v>108520</v>
      </c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779"/>
      <c r="AC24" s="780"/>
      <c r="AD24" s="163"/>
      <c r="AE24" s="163"/>
    </row>
    <row r="25" spans="2:31" s="74" customFormat="1" ht="18" customHeight="1">
      <c r="B25" s="109" t="s">
        <v>262</v>
      </c>
      <c r="C25" s="87" t="s">
        <v>513</v>
      </c>
      <c r="D25" s="776">
        <f t="shared" si="4"/>
        <v>421800</v>
      </c>
      <c r="E25" s="776">
        <f t="shared" si="4"/>
        <v>421800</v>
      </c>
      <c r="F25" s="818"/>
      <c r="G25" s="818"/>
      <c r="H25" s="818"/>
      <c r="I25" s="818"/>
      <c r="J25" s="818">
        <v>421800</v>
      </c>
      <c r="K25" s="818">
        <v>421800</v>
      </c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779"/>
      <c r="AC25" s="780"/>
      <c r="AD25" s="163"/>
      <c r="AE25" s="163"/>
    </row>
    <row r="26" spans="2:31" s="100" customFormat="1" ht="18" customHeight="1">
      <c r="B26" s="111"/>
      <c r="C26" s="99" t="s">
        <v>310</v>
      </c>
      <c r="D26" s="776">
        <f aca="true" t="shared" si="5" ref="D26:L26">SUM(D20:D25)</f>
        <v>99033379</v>
      </c>
      <c r="E26" s="776">
        <f t="shared" si="5"/>
        <v>99033379</v>
      </c>
      <c r="F26" s="776">
        <f t="shared" si="5"/>
        <v>36278945</v>
      </c>
      <c r="G26" s="776">
        <f t="shared" si="5"/>
        <v>36278945</v>
      </c>
      <c r="H26" s="776">
        <f t="shared" si="5"/>
        <v>6237775</v>
      </c>
      <c r="I26" s="776">
        <f t="shared" si="5"/>
        <v>6237775</v>
      </c>
      <c r="J26" s="776">
        <f t="shared" si="5"/>
        <v>56229659</v>
      </c>
      <c r="K26" s="776">
        <f t="shared" si="5"/>
        <v>56229659</v>
      </c>
      <c r="L26" s="776">
        <f t="shared" si="5"/>
        <v>0</v>
      </c>
      <c r="M26" s="776">
        <f aca="true" t="shared" si="6" ref="M26:AC26">SUM(M20:M25)</f>
        <v>0</v>
      </c>
      <c r="N26" s="776">
        <f>SUM(N20:N25)</f>
        <v>0</v>
      </c>
      <c r="O26" s="776">
        <f t="shared" si="6"/>
        <v>0</v>
      </c>
      <c r="P26" s="776">
        <f>SUM(P20:P25)</f>
        <v>0</v>
      </c>
      <c r="Q26" s="776">
        <f t="shared" si="6"/>
        <v>0</v>
      </c>
      <c r="R26" s="776">
        <f>SUM(R20:R25)</f>
        <v>0</v>
      </c>
      <c r="S26" s="776">
        <f t="shared" si="6"/>
        <v>0</v>
      </c>
      <c r="T26" s="776">
        <f>SUM(T20:T25)</f>
        <v>287000</v>
      </c>
      <c r="U26" s="776">
        <f t="shared" si="6"/>
        <v>287000</v>
      </c>
      <c r="V26" s="776">
        <f>SUM(V20:V25)</f>
        <v>0</v>
      </c>
      <c r="W26" s="776">
        <f t="shared" si="6"/>
        <v>0</v>
      </c>
      <c r="X26" s="776">
        <f>SUM(X20:X25)</f>
        <v>0</v>
      </c>
      <c r="Y26" s="776">
        <f t="shared" si="6"/>
        <v>0</v>
      </c>
      <c r="Z26" s="776">
        <f>SUM(Z20:Z25)</f>
        <v>0</v>
      </c>
      <c r="AA26" s="776">
        <f t="shared" si="6"/>
        <v>0</v>
      </c>
      <c r="AB26" s="819">
        <f>SUM(AB20:AB25)</f>
        <v>0</v>
      </c>
      <c r="AC26" s="820">
        <f t="shared" si="6"/>
        <v>0</v>
      </c>
      <c r="AD26" s="166"/>
      <c r="AE26" s="166"/>
    </row>
    <row r="27" spans="2:31" s="74" customFormat="1" ht="8.25" customHeight="1">
      <c r="B27" s="97"/>
      <c r="C27" s="87"/>
      <c r="D27" s="776"/>
      <c r="E27" s="776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9"/>
      <c r="AC27" s="780"/>
      <c r="AD27" s="163"/>
      <c r="AE27" s="163"/>
    </row>
    <row r="28" spans="2:31" s="74" customFormat="1" ht="17.25" customHeight="1">
      <c r="B28" s="97" t="s">
        <v>291</v>
      </c>
      <c r="C28" s="87" t="s">
        <v>507</v>
      </c>
      <c r="D28" s="776">
        <f aca="true" t="shared" si="7" ref="D28:E35">F28+H28+J28+L28+N28+P28+R28+T28+V28+X28+Z28+AB28</f>
        <v>162604700</v>
      </c>
      <c r="E28" s="776">
        <f t="shared" si="7"/>
        <v>162604700</v>
      </c>
      <c r="F28" s="778">
        <f>'[1]ÖNIO 2024 kv'!$F$7+'[1]ÖNIO 2024 kv'!$G$7</f>
        <v>73611694</v>
      </c>
      <c r="G28" s="778">
        <f>'[1]ÖNIO 2024 kv'!$F$7+'[1]ÖNIO 2024 kv'!$G$7</f>
        <v>73611694</v>
      </c>
      <c r="H28" s="778">
        <f>'[1]ÖNIO 2024 kv'!$F$56+'[1]ÖNIO 2024 kv'!$G$56</f>
        <v>15411278</v>
      </c>
      <c r="I28" s="778">
        <f>'[1]ÖNIO 2024 kv'!$F$56+'[1]ÖNIO 2024 kv'!$G$56</f>
        <v>15411278</v>
      </c>
      <c r="J28" s="778">
        <f>'[1]ÖNIO 2024 kv'!$F$62+'[1]ÖNIO 2024 kv'!$G$62</f>
        <v>71081728</v>
      </c>
      <c r="K28" s="778">
        <f>'[1]ÖNIO 2024 kv'!$F$62+'[1]ÖNIO 2024 kv'!$G$62</f>
        <v>71081728</v>
      </c>
      <c r="L28" s="778"/>
      <c r="M28" s="778"/>
      <c r="N28" s="778"/>
      <c r="O28" s="778"/>
      <c r="P28" s="778"/>
      <c r="Q28" s="778"/>
      <c r="R28" s="778"/>
      <c r="S28" s="778"/>
      <c r="T28" s="778">
        <v>2500000</v>
      </c>
      <c r="U28" s="778">
        <v>2500000</v>
      </c>
      <c r="V28" s="778"/>
      <c r="W28" s="778"/>
      <c r="X28" s="778"/>
      <c r="Y28" s="778"/>
      <c r="Z28" s="778"/>
      <c r="AA28" s="778"/>
      <c r="AB28" s="779"/>
      <c r="AC28" s="780"/>
      <c r="AD28" s="163"/>
      <c r="AE28" s="163"/>
    </row>
    <row r="29" spans="2:31" s="74" customFormat="1" ht="18" customHeight="1">
      <c r="B29" s="97" t="s">
        <v>291</v>
      </c>
      <c r="C29" s="87" t="s">
        <v>508</v>
      </c>
      <c r="D29" s="776">
        <f t="shared" si="7"/>
        <v>200626754</v>
      </c>
      <c r="E29" s="776">
        <f t="shared" si="7"/>
        <v>200626754</v>
      </c>
      <c r="F29" s="778">
        <v>160216664</v>
      </c>
      <c r="G29" s="778">
        <v>160216664</v>
      </c>
      <c r="H29" s="778">
        <v>21156779</v>
      </c>
      <c r="I29" s="778">
        <v>21156779</v>
      </c>
      <c r="J29" s="778">
        <v>5395811</v>
      </c>
      <c r="K29" s="778">
        <v>5395811</v>
      </c>
      <c r="L29" s="778">
        <v>270000</v>
      </c>
      <c r="M29" s="778">
        <v>270000</v>
      </c>
      <c r="N29" s="778"/>
      <c r="O29" s="778"/>
      <c r="P29" s="778"/>
      <c r="Q29" s="778"/>
      <c r="R29" s="778"/>
      <c r="S29" s="778"/>
      <c r="T29" s="778">
        <v>13587500</v>
      </c>
      <c r="U29" s="778">
        <v>13587500</v>
      </c>
      <c r="V29" s="778"/>
      <c r="W29" s="778"/>
      <c r="X29" s="778"/>
      <c r="Y29" s="778"/>
      <c r="Z29" s="778"/>
      <c r="AA29" s="778"/>
      <c r="AB29" s="779"/>
      <c r="AC29" s="780"/>
      <c r="AD29" s="163"/>
      <c r="AE29" s="163"/>
    </row>
    <row r="30" spans="2:31" s="74" customFormat="1" ht="18" customHeight="1">
      <c r="B30" s="97" t="s">
        <v>291</v>
      </c>
      <c r="C30" s="87" t="s">
        <v>344</v>
      </c>
      <c r="D30" s="776">
        <f t="shared" si="7"/>
        <v>57576710</v>
      </c>
      <c r="E30" s="776">
        <f t="shared" si="7"/>
        <v>57576710</v>
      </c>
      <c r="F30" s="778">
        <v>50627000</v>
      </c>
      <c r="G30" s="778">
        <v>50627000</v>
      </c>
      <c r="H30" s="778">
        <v>6704600</v>
      </c>
      <c r="I30" s="778">
        <v>6704600</v>
      </c>
      <c r="J30" s="778">
        <v>245110</v>
      </c>
      <c r="K30" s="778">
        <v>245110</v>
      </c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8"/>
      <c r="X30" s="778"/>
      <c r="Y30" s="778"/>
      <c r="Z30" s="778"/>
      <c r="AA30" s="778"/>
      <c r="AB30" s="779"/>
      <c r="AC30" s="780"/>
      <c r="AD30" s="163"/>
      <c r="AE30" s="163"/>
    </row>
    <row r="31" spans="2:31" s="74" customFormat="1" ht="26.25" customHeight="1">
      <c r="B31" s="97" t="s">
        <v>291</v>
      </c>
      <c r="C31" s="1083" t="s">
        <v>813</v>
      </c>
      <c r="D31" s="776">
        <f t="shared" si="7"/>
        <v>134480781</v>
      </c>
      <c r="E31" s="776">
        <f t="shared" si="7"/>
        <v>134480781</v>
      </c>
      <c r="F31" s="778">
        <v>35452095</v>
      </c>
      <c r="G31" s="778">
        <v>35452095</v>
      </c>
      <c r="H31" s="778">
        <v>4720981</v>
      </c>
      <c r="I31" s="778">
        <v>4720981</v>
      </c>
      <c r="J31" s="778">
        <v>91538055</v>
      </c>
      <c r="K31" s="778">
        <v>91538055</v>
      </c>
      <c r="L31" s="778"/>
      <c r="M31" s="778"/>
      <c r="N31" s="778"/>
      <c r="O31" s="778"/>
      <c r="P31" s="778"/>
      <c r="Q31" s="778"/>
      <c r="R31" s="778"/>
      <c r="S31" s="778"/>
      <c r="T31" s="778">
        <v>2769650</v>
      </c>
      <c r="U31" s="778">
        <v>2769650</v>
      </c>
      <c r="V31" s="778"/>
      <c r="W31" s="778"/>
      <c r="X31" s="778"/>
      <c r="Y31" s="778"/>
      <c r="Z31" s="778"/>
      <c r="AA31" s="778"/>
      <c r="AB31" s="779"/>
      <c r="AC31" s="780"/>
      <c r="AD31" s="163"/>
      <c r="AE31" s="163"/>
    </row>
    <row r="32" spans="2:31" s="74" customFormat="1" ht="23.25" customHeight="1">
      <c r="B32" s="97" t="s">
        <v>291</v>
      </c>
      <c r="C32" s="1083" t="s">
        <v>815</v>
      </c>
      <c r="D32" s="776">
        <f t="shared" si="7"/>
        <v>9698467</v>
      </c>
      <c r="E32" s="776">
        <f t="shared" si="7"/>
        <v>9698467</v>
      </c>
      <c r="F32" s="778">
        <v>2741887</v>
      </c>
      <c r="G32" s="778">
        <v>2741887</v>
      </c>
      <c r="H32" s="778">
        <v>365124</v>
      </c>
      <c r="I32" s="778">
        <v>365124</v>
      </c>
      <c r="J32" s="778">
        <v>6377250</v>
      </c>
      <c r="K32" s="778">
        <v>6377250</v>
      </c>
      <c r="L32" s="778"/>
      <c r="M32" s="778"/>
      <c r="N32" s="778"/>
      <c r="O32" s="778"/>
      <c r="P32" s="778"/>
      <c r="Q32" s="778"/>
      <c r="R32" s="778"/>
      <c r="S32" s="778"/>
      <c r="T32" s="778">
        <v>214206</v>
      </c>
      <c r="U32" s="778">
        <v>214206</v>
      </c>
      <c r="V32" s="778"/>
      <c r="W32" s="778"/>
      <c r="X32" s="778"/>
      <c r="Y32" s="778"/>
      <c r="Z32" s="778"/>
      <c r="AA32" s="778"/>
      <c r="AB32" s="779"/>
      <c r="AC32" s="780"/>
      <c r="AD32" s="163"/>
      <c r="AE32" s="163"/>
    </row>
    <row r="33" spans="2:31" s="74" customFormat="1" ht="23.25" customHeight="1">
      <c r="B33" s="97" t="s">
        <v>291</v>
      </c>
      <c r="C33" s="1083" t="s">
        <v>814</v>
      </c>
      <c r="D33" s="776">
        <f t="shared" si="7"/>
        <v>284897</v>
      </c>
      <c r="E33" s="776">
        <f t="shared" si="7"/>
        <v>284897</v>
      </c>
      <c r="F33" s="778">
        <v>206642</v>
      </c>
      <c r="G33" s="778">
        <v>206642</v>
      </c>
      <c r="H33" s="778">
        <v>27517</v>
      </c>
      <c r="I33" s="778">
        <v>27517</v>
      </c>
      <c r="J33" s="778">
        <v>34594</v>
      </c>
      <c r="K33" s="778">
        <v>34594</v>
      </c>
      <c r="L33" s="778"/>
      <c r="M33" s="778"/>
      <c r="N33" s="778"/>
      <c r="O33" s="778"/>
      <c r="P33" s="778"/>
      <c r="Q33" s="778"/>
      <c r="R33" s="778"/>
      <c r="S33" s="778"/>
      <c r="T33" s="778">
        <v>16144</v>
      </c>
      <c r="U33" s="778">
        <v>16144</v>
      </c>
      <c r="V33" s="778"/>
      <c r="W33" s="778"/>
      <c r="X33" s="778"/>
      <c r="Y33" s="778"/>
      <c r="Z33" s="778"/>
      <c r="AA33" s="778"/>
      <c r="AB33" s="779"/>
      <c r="AC33" s="780"/>
      <c r="AD33" s="163"/>
      <c r="AE33" s="163"/>
    </row>
    <row r="34" spans="2:31" s="74" customFormat="1" ht="18" customHeight="1">
      <c r="B34" s="497" t="s">
        <v>262</v>
      </c>
      <c r="C34" s="87" t="s">
        <v>579</v>
      </c>
      <c r="D34" s="776">
        <f>F34+H34+J34+L34+N34+P34+R34+T34+V34+X34+Z34+AB34</f>
        <v>12646960</v>
      </c>
      <c r="E34" s="776">
        <f>G34+I34+K34+M34+O34+Q34+S34+U34+W34+Y34+AA34+AC34</f>
        <v>12646960</v>
      </c>
      <c r="F34" s="778">
        <v>7199200</v>
      </c>
      <c r="G34" s="778">
        <v>7199200</v>
      </c>
      <c r="H34" s="778">
        <v>965896</v>
      </c>
      <c r="I34" s="778">
        <v>965896</v>
      </c>
      <c r="J34" s="778">
        <v>4481864</v>
      </c>
      <c r="K34" s="778">
        <v>4481864</v>
      </c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8"/>
      <c r="X34" s="778"/>
      <c r="Y34" s="778"/>
      <c r="Z34" s="778"/>
      <c r="AA34" s="778"/>
      <c r="AB34" s="779"/>
      <c r="AC34" s="780"/>
      <c r="AD34" s="163"/>
      <c r="AE34" s="163"/>
    </row>
    <row r="35" spans="2:31" s="74" customFormat="1" ht="18" customHeight="1">
      <c r="B35" s="97" t="s">
        <v>291</v>
      </c>
      <c r="C35" s="87" t="s">
        <v>290</v>
      </c>
      <c r="D35" s="776">
        <f t="shared" si="7"/>
        <v>52146912</v>
      </c>
      <c r="E35" s="776">
        <f t="shared" si="7"/>
        <v>52146912</v>
      </c>
      <c r="F35" s="778">
        <v>39466192</v>
      </c>
      <c r="G35" s="778">
        <v>39466192</v>
      </c>
      <c r="H35" s="778">
        <v>5086454</v>
      </c>
      <c r="I35" s="778">
        <v>5086454</v>
      </c>
      <c r="J35" s="778">
        <v>7594266</v>
      </c>
      <c r="K35" s="778">
        <v>7594266</v>
      </c>
      <c r="L35" s="778"/>
      <c r="M35" s="778"/>
      <c r="N35" s="778"/>
      <c r="O35" s="778"/>
      <c r="P35" s="778"/>
      <c r="Q35" s="778"/>
      <c r="R35" s="778"/>
      <c r="S35" s="778"/>
      <c r="T35" s="778"/>
      <c r="U35" s="778"/>
      <c r="V35" s="778"/>
      <c r="W35" s="778"/>
      <c r="X35" s="778"/>
      <c r="Y35" s="778"/>
      <c r="Z35" s="778"/>
      <c r="AA35" s="778"/>
      <c r="AB35" s="779"/>
      <c r="AC35" s="780"/>
      <c r="AD35" s="163"/>
      <c r="AE35" s="163"/>
    </row>
    <row r="36" spans="2:31" s="74" customFormat="1" ht="18" customHeight="1">
      <c r="B36" s="109" t="s">
        <v>291</v>
      </c>
      <c r="C36" s="87" t="s">
        <v>266</v>
      </c>
      <c r="D36" s="776">
        <f>F36+H36+J36+L36+N36+P36+R36+T36+V36+X36+Z36+AB36</f>
        <v>0</v>
      </c>
      <c r="E36" s="776">
        <f>G36+I36+K36+M36+O36+Q36+S36+U36+W36+Y36+AA36+AC36</f>
        <v>0</v>
      </c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9"/>
      <c r="AC36" s="780"/>
      <c r="AD36" s="163"/>
      <c r="AE36" s="163"/>
    </row>
    <row r="37" spans="2:31" s="74" customFormat="1" ht="18" customHeight="1">
      <c r="B37" s="97"/>
      <c r="C37" s="99" t="s">
        <v>309</v>
      </c>
      <c r="D37" s="776">
        <f aca="true" t="shared" si="8" ref="D37:AC37">SUM(D28:D36)</f>
        <v>630066181</v>
      </c>
      <c r="E37" s="776">
        <f t="shared" si="8"/>
        <v>630066181</v>
      </c>
      <c r="F37" s="776">
        <f t="shared" si="8"/>
        <v>369521374</v>
      </c>
      <c r="G37" s="776">
        <f t="shared" si="8"/>
        <v>369521374</v>
      </c>
      <c r="H37" s="776">
        <f t="shared" si="8"/>
        <v>54438629</v>
      </c>
      <c r="I37" s="776">
        <f t="shared" si="8"/>
        <v>54438629</v>
      </c>
      <c r="J37" s="776">
        <f t="shared" si="8"/>
        <v>186748678</v>
      </c>
      <c r="K37" s="776">
        <f t="shared" si="8"/>
        <v>186748678</v>
      </c>
      <c r="L37" s="776">
        <f t="shared" si="8"/>
        <v>270000</v>
      </c>
      <c r="M37" s="776">
        <f t="shared" si="8"/>
        <v>270000</v>
      </c>
      <c r="N37" s="776">
        <f t="shared" si="8"/>
        <v>0</v>
      </c>
      <c r="O37" s="776">
        <f t="shared" si="8"/>
        <v>0</v>
      </c>
      <c r="P37" s="776">
        <f t="shared" si="8"/>
        <v>0</v>
      </c>
      <c r="Q37" s="776">
        <f t="shared" si="8"/>
        <v>0</v>
      </c>
      <c r="R37" s="776">
        <f t="shared" si="8"/>
        <v>0</v>
      </c>
      <c r="S37" s="776">
        <f t="shared" si="8"/>
        <v>0</v>
      </c>
      <c r="T37" s="776">
        <f t="shared" si="8"/>
        <v>19087500</v>
      </c>
      <c r="U37" s="776">
        <f t="shared" si="8"/>
        <v>19087500</v>
      </c>
      <c r="V37" s="776">
        <f t="shared" si="8"/>
        <v>0</v>
      </c>
      <c r="W37" s="776">
        <f t="shared" si="8"/>
        <v>0</v>
      </c>
      <c r="X37" s="776">
        <f t="shared" si="8"/>
        <v>0</v>
      </c>
      <c r="Y37" s="776">
        <f t="shared" si="8"/>
        <v>0</v>
      </c>
      <c r="Z37" s="776">
        <f t="shared" si="8"/>
        <v>0</v>
      </c>
      <c r="AA37" s="776">
        <f t="shared" si="8"/>
        <v>0</v>
      </c>
      <c r="AB37" s="819">
        <f t="shared" si="8"/>
        <v>0</v>
      </c>
      <c r="AC37" s="820">
        <f t="shared" si="8"/>
        <v>0</v>
      </c>
      <c r="AD37" s="163"/>
      <c r="AE37" s="163"/>
    </row>
    <row r="38" spans="2:31" s="74" customFormat="1" ht="10.5" customHeight="1">
      <c r="B38" s="97"/>
      <c r="C38" s="99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6"/>
      <c r="Z38" s="776"/>
      <c r="AA38" s="776"/>
      <c r="AB38" s="819"/>
      <c r="AC38" s="820"/>
      <c r="AD38" s="163"/>
      <c r="AE38" s="163"/>
    </row>
    <row r="39" spans="2:31" s="74" customFormat="1" ht="18" customHeight="1">
      <c r="B39" s="109" t="s">
        <v>262</v>
      </c>
      <c r="C39" s="108" t="s">
        <v>263</v>
      </c>
      <c r="D39" s="776">
        <f aca="true" t="shared" si="9" ref="D39:D49">F39+H39+J39+L39+N39+P39+R39+T39+V39+X39+Z39+AB39</f>
        <v>11628732</v>
      </c>
      <c r="E39" s="776">
        <f aca="true" t="shared" si="10" ref="E39:E49">G39+I39+K39+M39+O39+Q39+S39+U39+W39+Y39+AA39+AC39</f>
        <v>0</v>
      </c>
      <c r="F39" s="778">
        <v>3596400</v>
      </c>
      <c r="G39" s="778"/>
      <c r="H39" s="778">
        <v>482532</v>
      </c>
      <c r="I39" s="778"/>
      <c r="J39" s="778">
        <v>7549800</v>
      </c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9"/>
      <c r="AC39" s="780"/>
      <c r="AD39" s="163"/>
      <c r="AE39" s="163"/>
    </row>
    <row r="40" spans="2:31" s="74" customFormat="1" ht="18" customHeight="1">
      <c r="B40" s="109" t="s">
        <v>262</v>
      </c>
      <c r="C40" s="108" t="s">
        <v>268</v>
      </c>
      <c r="D40" s="776">
        <f t="shared" si="9"/>
        <v>13724577</v>
      </c>
      <c r="E40" s="776">
        <f t="shared" si="10"/>
        <v>0</v>
      </c>
      <c r="F40" s="778">
        <v>10712305</v>
      </c>
      <c r="G40" s="778"/>
      <c r="H40" s="778">
        <v>1412772</v>
      </c>
      <c r="I40" s="778"/>
      <c r="J40" s="778">
        <v>1599500</v>
      </c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8"/>
      <c r="X40" s="778"/>
      <c r="Y40" s="778"/>
      <c r="Z40" s="778"/>
      <c r="AA40" s="778"/>
      <c r="AB40" s="779"/>
      <c r="AC40" s="780"/>
      <c r="AD40" s="163"/>
      <c r="AE40" s="163"/>
    </row>
    <row r="41" spans="2:31" s="74" customFormat="1" ht="18" customHeight="1">
      <c r="B41" s="109" t="s">
        <v>262</v>
      </c>
      <c r="C41" s="108" t="s">
        <v>292</v>
      </c>
      <c r="D41" s="776">
        <f t="shared" si="9"/>
        <v>35654735</v>
      </c>
      <c r="E41" s="776">
        <f t="shared" si="10"/>
        <v>0</v>
      </c>
      <c r="F41" s="778">
        <v>19574900</v>
      </c>
      <c r="G41" s="778"/>
      <c r="H41" s="778">
        <v>2620435</v>
      </c>
      <c r="I41" s="778"/>
      <c r="J41" s="778">
        <v>5959400</v>
      </c>
      <c r="K41" s="778"/>
      <c r="L41" s="778"/>
      <c r="M41" s="778"/>
      <c r="N41" s="778"/>
      <c r="O41" s="778"/>
      <c r="P41" s="778"/>
      <c r="Q41" s="778"/>
      <c r="R41" s="778"/>
      <c r="S41" s="778"/>
      <c r="T41" s="778">
        <v>7500000</v>
      </c>
      <c r="U41" s="778"/>
      <c r="V41" s="778"/>
      <c r="W41" s="778"/>
      <c r="X41" s="778"/>
      <c r="Y41" s="778"/>
      <c r="Z41" s="778"/>
      <c r="AA41" s="778"/>
      <c r="AB41" s="779"/>
      <c r="AC41" s="780"/>
      <c r="AD41" s="163"/>
      <c r="AE41" s="163"/>
    </row>
    <row r="42" spans="2:31" s="74" customFormat="1" ht="18" customHeight="1">
      <c r="B42" s="109" t="s">
        <v>262</v>
      </c>
      <c r="C42" s="108" t="s">
        <v>293</v>
      </c>
      <c r="D42" s="776">
        <f t="shared" si="9"/>
        <v>79425721</v>
      </c>
      <c r="E42" s="776">
        <f t="shared" si="10"/>
        <v>0</v>
      </c>
      <c r="F42" s="778">
        <v>48406223</v>
      </c>
      <c r="G42" s="778"/>
      <c r="H42" s="778">
        <v>8760521</v>
      </c>
      <c r="I42" s="778"/>
      <c r="J42" s="778">
        <v>19031977</v>
      </c>
      <c r="K42" s="778"/>
      <c r="L42" s="778"/>
      <c r="M42" s="778"/>
      <c r="N42" s="778"/>
      <c r="O42" s="778"/>
      <c r="P42" s="778"/>
      <c r="Q42" s="778"/>
      <c r="R42" s="778">
        <v>949999</v>
      </c>
      <c r="S42" s="778"/>
      <c r="T42" s="778">
        <v>2277001</v>
      </c>
      <c r="U42" s="778"/>
      <c r="V42" s="778"/>
      <c r="W42" s="778"/>
      <c r="X42" s="778"/>
      <c r="Y42" s="778"/>
      <c r="Z42" s="778"/>
      <c r="AA42" s="778"/>
      <c r="AB42" s="779"/>
      <c r="AC42" s="780"/>
      <c r="AD42" s="163"/>
      <c r="AE42" s="163"/>
    </row>
    <row r="43" spans="2:31" s="74" customFormat="1" ht="18" customHeight="1">
      <c r="B43" s="109" t="s">
        <v>262</v>
      </c>
      <c r="C43" s="108" t="s">
        <v>304</v>
      </c>
      <c r="D43" s="776">
        <f t="shared" si="9"/>
        <v>92511074</v>
      </c>
      <c r="E43" s="776">
        <f t="shared" si="10"/>
        <v>0</v>
      </c>
      <c r="F43" s="777">
        <v>19980997</v>
      </c>
      <c r="G43" s="777"/>
      <c r="H43" s="777">
        <v>2671706</v>
      </c>
      <c r="I43" s="777"/>
      <c r="J43" s="777">
        <v>69559635</v>
      </c>
      <c r="K43" s="777"/>
      <c r="L43" s="777"/>
      <c r="M43" s="777"/>
      <c r="N43" s="777"/>
      <c r="O43" s="777"/>
      <c r="P43" s="777"/>
      <c r="Q43" s="777"/>
      <c r="R43" s="777"/>
      <c r="S43" s="777"/>
      <c r="T43" s="777">
        <v>298736</v>
      </c>
      <c r="U43" s="777"/>
      <c r="V43" s="778"/>
      <c r="W43" s="778"/>
      <c r="X43" s="778"/>
      <c r="Y43" s="778"/>
      <c r="Z43" s="778"/>
      <c r="AA43" s="778"/>
      <c r="AB43" s="779"/>
      <c r="AC43" s="780"/>
      <c r="AD43" s="163"/>
      <c r="AE43" s="163"/>
    </row>
    <row r="44" spans="2:31" s="74" customFormat="1" ht="18" customHeight="1">
      <c r="B44" s="109" t="s">
        <v>262</v>
      </c>
      <c r="C44" s="108" t="s">
        <v>305</v>
      </c>
      <c r="D44" s="776">
        <f t="shared" si="9"/>
        <v>844098</v>
      </c>
      <c r="E44" s="776">
        <f t="shared" si="10"/>
        <v>0</v>
      </c>
      <c r="F44" s="777">
        <v>192527</v>
      </c>
      <c r="G44" s="777"/>
      <c r="H44" s="777">
        <v>25743</v>
      </c>
      <c r="I44" s="777"/>
      <c r="J44" s="777">
        <v>622950</v>
      </c>
      <c r="K44" s="777"/>
      <c r="L44" s="777"/>
      <c r="M44" s="777"/>
      <c r="N44" s="777"/>
      <c r="O44" s="777"/>
      <c r="P44" s="777"/>
      <c r="Q44" s="777"/>
      <c r="R44" s="777"/>
      <c r="S44" s="777"/>
      <c r="T44" s="777">
        <v>2878</v>
      </c>
      <c r="U44" s="777"/>
      <c r="V44" s="778"/>
      <c r="W44" s="778"/>
      <c r="X44" s="778"/>
      <c r="Y44" s="778"/>
      <c r="Z44" s="778"/>
      <c r="AA44" s="778"/>
      <c r="AB44" s="779"/>
      <c r="AC44" s="780"/>
      <c r="AD44" s="163"/>
      <c r="AE44" s="163"/>
    </row>
    <row r="45" spans="2:31" s="74" customFormat="1" ht="18" customHeight="1">
      <c r="B45" s="109" t="s">
        <v>394</v>
      </c>
      <c r="C45" s="108" t="s">
        <v>871</v>
      </c>
      <c r="D45" s="776">
        <f t="shared" si="9"/>
        <v>34089282</v>
      </c>
      <c r="E45" s="776">
        <f t="shared" si="10"/>
        <v>0</v>
      </c>
      <c r="F45" s="777">
        <f>7681790+200000</f>
        <v>7881790</v>
      </c>
      <c r="G45" s="777"/>
      <c r="H45" s="777">
        <v>1053151</v>
      </c>
      <c r="I45" s="777"/>
      <c r="J45" s="777">
        <v>25039491</v>
      </c>
      <c r="K45" s="777"/>
      <c r="L45" s="777"/>
      <c r="M45" s="777"/>
      <c r="N45" s="777"/>
      <c r="O45" s="777"/>
      <c r="P45" s="777"/>
      <c r="Q45" s="777"/>
      <c r="R45" s="777"/>
      <c r="S45" s="777"/>
      <c r="T45" s="777">
        <v>114850</v>
      </c>
      <c r="U45" s="777"/>
      <c r="V45" s="778"/>
      <c r="W45" s="778"/>
      <c r="X45" s="778"/>
      <c r="Y45" s="778"/>
      <c r="Z45" s="778"/>
      <c r="AA45" s="778"/>
      <c r="AB45" s="779"/>
      <c r="AC45" s="780"/>
      <c r="AD45" s="163"/>
      <c r="AE45" s="163"/>
    </row>
    <row r="46" spans="2:31" s="496" customFormat="1" ht="18" customHeight="1">
      <c r="B46" s="109" t="s">
        <v>262</v>
      </c>
      <c r="C46" s="108" t="s">
        <v>343</v>
      </c>
      <c r="D46" s="893">
        <f t="shared" si="9"/>
        <v>944209</v>
      </c>
      <c r="E46" s="893">
        <f t="shared" si="10"/>
        <v>0</v>
      </c>
      <c r="F46" s="777">
        <v>236486</v>
      </c>
      <c r="G46" s="777"/>
      <c r="H46" s="777">
        <v>31620</v>
      </c>
      <c r="I46" s="777"/>
      <c r="J46" s="777">
        <v>672567</v>
      </c>
      <c r="K46" s="777"/>
      <c r="L46" s="777"/>
      <c r="M46" s="777"/>
      <c r="N46" s="777"/>
      <c r="O46" s="777"/>
      <c r="P46" s="777"/>
      <c r="Q46" s="777"/>
      <c r="R46" s="777"/>
      <c r="S46" s="777"/>
      <c r="T46" s="777">
        <v>3536</v>
      </c>
      <c r="U46" s="777"/>
      <c r="V46" s="777"/>
      <c r="W46" s="777"/>
      <c r="X46" s="777"/>
      <c r="Y46" s="777"/>
      <c r="Z46" s="777"/>
      <c r="AA46" s="777"/>
      <c r="AB46" s="894"/>
      <c r="AC46" s="895"/>
      <c r="AD46" s="527"/>
      <c r="AE46" s="527"/>
    </row>
    <row r="47" spans="2:31" s="74" customFormat="1" ht="34.5" customHeight="1">
      <c r="B47" s="109" t="s">
        <v>394</v>
      </c>
      <c r="C47" s="487" t="s">
        <v>453</v>
      </c>
      <c r="D47" s="776">
        <f t="shared" si="9"/>
        <v>0</v>
      </c>
      <c r="E47" s="776">
        <f t="shared" si="10"/>
        <v>0</v>
      </c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8"/>
      <c r="W47" s="778"/>
      <c r="X47" s="778"/>
      <c r="Y47" s="778"/>
      <c r="Z47" s="778"/>
      <c r="AA47" s="778"/>
      <c r="AB47" s="779"/>
      <c r="AC47" s="780"/>
      <c r="AD47" s="163"/>
      <c r="AE47" s="163"/>
    </row>
    <row r="48" spans="2:31" s="74" customFormat="1" ht="18" customHeight="1">
      <c r="B48" s="109" t="s">
        <v>637</v>
      </c>
      <c r="C48" s="554" t="s">
        <v>285</v>
      </c>
      <c r="D48" s="776">
        <f t="shared" si="9"/>
        <v>8784000</v>
      </c>
      <c r="E48" s="776">
        <f t="shared" si="10"/>
        <v>0</v>
      </c>
      <c r="F48" s="777"/>
      <c r="G48" s="777"/>
      <c r="H48" s="777"/>
      <c r="I48" s="777"/>
      <c r="J48" s="777">
        <v>8784000</v>
      </c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8"/>
      <c r="W48" s="778"/>
      <c r="X48" s="778"/>
      <c r="Y48" s="778"/>
      <c r="Z48" s="778"/>
      <c r="AA48" s="778"/>
      <c r="AB48" s="779"/>
      <c r="AC48" s="780"/>
      <c r="AD48" s="163"/>
      <c r="AE48" s="163"/>
    </row>
    <row r="49" spans="2:31" s="74" customFormat="1" ht="18" customHeight="1">
      <c r="B49" s="109" t="s">
        <v>262</v>
      </c>
      <c r="C49" s="87" t="s">
        <v>266</v>
      </c>
      <c r="D49" s="776">
        <f t="shared" si="9"/>
        <v>0</v>
      </c>
      <c r="E49" s="776">
        <f t="shared" si="10"/>
        <v>0</v>
      </c>
      <c r="F49" s="778"/>
      <c r="G49" s="778"/>
      <c r="H49" s="777"/>
      <c r="I49" s="777"/>
      <c r="J49" s="777"/>
      <c r="K49" s="777"/>
      <c r="L49" s="777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  <c r="AA49" s="778"/>
      <c r="AB49" s="779"/>
      <c r="AC49" s="780"/>
      <c r="AD49" s="163"/>
      <c r="AE49" s="163"/>
    </row>
    <row r="50" spans="2:31" s="74" customFormat="1" ht="18" customHeight="1">
      <c r="B50" s="97"/>
      <c r="C50" s="99" t="s">
        <v>352</v>
      </c>
      <c r="D50" s="776">
        <f aca="true" t="shared" si="11" ref="D50:AC50">SUM(D39:D49)</f>
        <v>277606428</v>
      </c>
      <c r="E50" s="776">
        <f t="shared" si="11"/>
        <v>0</v>
      </c>
      <c r="F50" s="776">
        <f t="shared" si="11"/>
        <v>110581628</v>
      </c>
      <c r="G50" s="776">
        <f t="shared" si="11"/>
        <v>0</v>
      </c>
      <c r="H50" s="776">
        <f t="shared" si="11"/>
        <v>17058480</v>
      </c>
      <c r="I50" s="776">
        <f t="shared" si="11"/>
        <v>0</v>
      </c>
      <c r="J50" s="776">
        <f t="shared" si="11"/>
        <v>138819320</v>
      </c>
      <c r="K50" s="776">
        <f t="shared" si="11"/>
        <v>0</v>
      </c>
      <c r="L50" s="776">
        <f t="shared" si="11"/>
        <v>0</v>
      </c>
      <c r="M50" s="776">
        <f t="shared" si="11"/>
        <v>0</v>
      </c>
      <c r="N50" s="776">
        <f t="shared" si="11"/>
        <v>0</v>
      </c>
      <c r="O50" s="776">
        <f t="shared" si="11"/>
        <v>0</v>
      </c>
      <c r="P50" s="776">
        <f t="shared" si="11"/>
        <v>0</v>
      </c>
      <c r="Q50" s="776">
        <f t="shared" si="11"/>
        <v>0</v>
      </c>
      <c r="R50" s="776">
        <f t="shared" si="11"/>
        <v>949999</v>
      </c>
      <c r="S50" s="776">
        <f t="shared" si="11"/>
        <v>0</v>
      </c>
      <c r="T50" s="776">
        <f t="shared" si="11"/>
        <v>10197001</v>
      </c>
      <c r="U50" s="776">
        <f t="shared" si="11"/>
        <v>0</v>
      </c>
      <c r="V50" s="776">
        <f t="shared" si="11"/>
        <v>0</v>
      </c>
      <c r="W50" s="776">
        <f t="shared" si="11"/>
        <v>0</v>
      </c>
      <c r="X50" s="776">
        <f t="shared" si="11"/>
        <v>0</v>
      </c>
      <c r="Y50" s="776">
        <f t="shared" si="11"/>
        <v>0</v>
      </c>
      <c r="Z50" s="776">
        <f t="shared" si="11"/>
        <v>0</v>
      </c>
      <c r="AA50" s="776">
        <f t="shared" si="11"/>
        <v>0</v>
      </c>
      <c r="AB50" s="819">
        <f t="shared" si="11"/>
        <v>0</v>
      </c>
      <c r="AC50" s="820">
        <f t="shared" si="11"/>
        <v>0</v>
      </c>
      <c r="AD50" s="163"/>
      <c r="AE50" s="163"/>
    </row>
    <row r="51" spans="2:31" s="74" customFormat="1" ht="9" customHeight="1">
      <c r="B51" s="97"/>
      <c r="C51" s="87"/>
      <c r="D51" s="776"/>
      <c r="E51" s="776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  <c r="Y51" s="778"/>
      <c r="Z51" s="778"/>
      <c r="AA51" s="778"/>
      <c r="AB51" s="779"/>
      <c r="AC51" s="780"/>
      <c r="AD51" s="163"/>
      <c r="AE51" s="163"/>
    </row>
    <row r="52" spans="2:31" s="74" customFormat="1" ht="18" customHeight="1">
      <c r="B52" s="1155" t="s">
        <v>73</v>
      </c>
      <c r="C52" s="1156"/>
      <c r="D52" s="776">
        <f aca="true" t="shared" si="12" ref="D52:AC52">D18+D26+D37+D50</f>
        <v>1283411262</v>
      </c>
      <c r="E52" s="776">
        <f t="shared" si="12"/>
        <v>1005804834</v>
      </c>
      <c r="F52" s="776">
        <f t="shared" si="12"/>
        <v>728583856</v>
      </c>
      <c r="G52" s="776">
        <f t="shared" si="12"/>
        <v>618002228</v>
      </c>
      <c r="H52" s="776">
        <f t="shared" si="12"/>
        <v>108286907</v>
      </c>
      <c r="I52" s="776">
        <f t="shared" si="12"/>
        <v>91228427</v>
      </c>
      <c r="J52" s="776">
        <f t="shared" si="12"/>
        <v>412192999</v>
      </c>
      <c r="K52" s="776">
        <f t="shared" si="12"/>
        <v>273373679</v>
      </c>
      <c r="L52" s="776">
        <f t="shared" si="12"/>
        <v>270000</v>
      </c>
      <c r="M52" s="776">
        <f t="shared" si="12"/>
        <v>270000</v>
      </c>
      <c r="N52" s="776">
        <f t="shared" si="12"/>
        <v>0</v>
      </c>
      <c r="O52" s="776">
        <f t="shared" si="12"/>
        <v>0</v>
      </c>
      <c r="P52" s="776">
        <f t="shared" si="12"/>
        <v>0</v>
      </c>
      <c r="Q52" s="776">
        <f t="shared" si="12"/>
        <v>0</v>
      </c>
      <c r="R52" s="776">
        <f t="shared" si="12"/>
        <v>949999</v>
      </c>
      <c r="S52" s="776">
        <f t="shared" si="12"/>
        <v>0</v>
      </c>
      <c r="T52" s="776">
        <f t="shared" si="12"/>
        <v>33127501</v>
      </c>
      <c r="U52" s="776">
        <f t="shared" si="12"/>
        <v>22930500</v>
      </c>
      <c r="V52" s="776">
        <f t="shared" si="12"/>
        <v>0</v>
      </c>
      <c r="W52" s="776">
        <f t="shared" si="12"/>
        <v>0</v>
      </c>
      <c r="X52" s="776">
        <f t="shared" si="12"/>
        <v>0</v>
      </c>
      <c r="Y52" s="776">
        <f t="shared" si="12"/>
        <v>0</v>
      </c>
      <c r="Z52" s="776">
        <f t="shared" si="12"/>
        <v>0</v>
      </c>
      <c r="AA52" s="776">
        <f t="shared" si="12"/>
        <v>0</v>
      </c>
      <c r="AB52" s="819">
        <f t="shared" si="12"/>
        <v>0</v>
      </c>
      <c r="AC52" s="820">
        <f t="shared" si="12"/>
        <v>0</v>
      </c>
      <c r="AD52" s="163"/>
      <c r="AE52" s="163"/>
    </row>
    <row r="53" spans="2:31" s="74" customFormat="1" ht="8.25" customHeight="1">
      <c r="B53" s="97"/>
      <c r="C53" s="87"/>
      <c r="D53" s="776"/>
      <c r="E53" s="776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8"/>
      <c r="R53" s="778"/>
      <c r="S53" s="778"/>
      <c r="T53" s="778"/>
      <c r="U53" s="778"/>
      <c r="V53" s="778"/>
      <c r="W53" s="778"/>
      <c r="X53" s="778"/>
      <c r="Y53" s="778"/>
      <c r="Z53" s="778"/>
      <c r="AA53" s="778"/>
      <c r="AB53" s="779"/>
      <c r="AC53" s="780"/>
      <c r="AD53" s="163"/>
      <c r="AE53" s="163"/>
    </row>
    <row r="54" spans="2:31" s="74" customFormat="1" ht="18" customHeight="1">
      <c r="B54" s="1155" t="s">
        <v>10</v>
      </c>
      <c r="C54" s="1156"/>
      <c r="D54" s="792">
        <f>D52-D56-D58</f>
        <v>665992041</v>
      </c>
      <c r="E54" s="792">
        <f>E52-E56-E58</f>
        <v>388385613</v>
      </c>
      <c r="F54" s="792">
        <f aca="true" t="shared" si="13" ref="F54:AB54">F52-F56-F58</f>
        <v>366261682</v>
      </c>
      <c r="G54" s="792">
        <f t="shared" si="13"/>
        <v>255680054</v>
      </c>
      <c r="H54" s="792">
        <f t="shared" si="13"/>
        <v>54814174</v>
      </c>
      <c r="I54" s="792">
        <f t="shared" si="13"/>
        <v>37755694</v>
      </c>
      <c r="J54" s="792">
        <f t="shared" si="13"/>
        <v>229926185</v>
      </c>
      <c r="K54" s="792">
        <f t="shared" si="13"/>
        <v>91106865</v>
      </c>
      <c r="L54" s="792">
        <f t="shared" si="13"/>
        <v>0</v>
      </c>
      <c r="M54" s="792">
        <f t="shared" si="13"/>
        <v>0</v>
      </c>
      <c r="N54" s="792">
        <f t="shared" si="13"/>
        <v>0</v>
      </c>
      <c r="O54" s="792">
        <f t="shared" si="13"/>
        <v>0</v>
      </c>
      <c r="P54" s="792">
        <f t="shared" si="13"/>
        <v>0</v>
      </c>
      <c r="Q54" s="792">
        <f t="shared" si="13"/>
        <v>0</v>
      </c>
      <c r="R54" s="792">
        <f t="shared" si="13"/>
        <v>949999</v>
      </c>
      <c r="S54" s="792">
        <f t="shared" si="13"/>
        <v>0</v>
      </c>
      <c r="T54" s="792">
        <f t="shared" si="13"/>
        <v>14040001</v>
      </c>
      <c r="U54" s="792">
        <f t="shared" si="13"/>
        <v>3843000</v>
      </c>
      <c r="V54" s="792">
        <f t="shared" si="13"/>
        <v>0</v>
      </c>
      <c r="W54" s="792">
        <f t="shared" si="13"/>
        <v>0</v>
      </c>
      <c r="X54" s="792">
        <f t="shared" si="13"/>
        <v>0</v>
      </c>
      <c r="Y54" s="792">
        <f t="shared" si="13"/>
        <v>0</v>
      </c>
      <c r="Z54" s="792">
        <f t="shared" si="13"/>
        <v>0</v>
      </c>
      <c r="AA54" s="792">
        <f t="shared" si="13"/>
        <v>0</v>
      </c>
      <c r="AB54" s="792">
        <f t="shared" si="13"/>
        <v>0</v>
      </c>
      <c r="AC54" s="822">
        <f>AC11+AC12+AC13+AC14+AC20+AC21+AC22+AC39+AC40+AC41+AC42+AC43+AC46</f>
        <v>0</v>
      </c>
      <c r="AD54" s="163"/>
      <c r="AE54" s="163"/>
    </row>
    <row r="55" spans="2:31" s="74" customFormat="1" ht="9" customHeight="1">
      <c r="B55" s="97"/>
      <c r="C55" s="88"/>
      <c r="D55" s="792"/>
      <c r="E55" s="792"/>
      <c r="F55" s="792"/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821"/>
      <c r="AC55" s="822"/>
      <c r="AD55" s="163"/>
      <c r="AE55" s="163"/>
    </row>
    <row r="56" spans="2:31" s="74" customFormat="1" ht="18" customHeight="1">
      <c r="B56" s="1155" t="s">
        <v>393</v>
      </c>
      <c r="C56" s="1156"/>
      <c r="D56" s="792">
        <f aca="true" t="shared" si="14" ref="D56:AC56">D28+D29+D30+D31+D32+D33+D35+D47</f>
        <v>617419221</v>
      </c>
      <c r="E56" s="792">
        <f t="shared" si="14"/>
        <v>617419221</v>
      </c>
      <c r="F56" s="792">
        <f t="shared" si="14"/>
        <v>362322174</v>
      </c>
      <c r="G56" s="792">
        <f t="shared" si="14"/>
        <v>362322174</v>
      </c>
      <c r="H56" s="792">
        <f t="shared" si="14"/>
        <v>53472733</v>
      </c>
      <c r="I56" s="792">
        <f t="shared" si="14"/>
        <v>53472733</v>
      </c>
      <c r="J56" s="792">
        <f t="shared" si="14"/>
        <v>182266814</v>
      </c>
      <c r="K56" s="792">
        <f t="shared" si="14"/>
        <v>182266814</v>
      </c>
      <c r="L56" s="792">
        <f t="shared" si="14"/>
        <v>270000</v>
      </c>
      <c r="M56" s="792">
        <f t="shared" si="14"/>
        <v>270000</v>
      </c>
      <c r="N56" s="792">
        <f t="shared" si="14"/>
        <v>0</v>
      </c>
      <c r="O56" s="792">
        <f t="shared" si="14"/>
        <v>0</v>
      </c>
      <c r="P56" s="792">
        <f t="shared" si="14"/>
        <v>0</v>
      </c>
      <c r="Q56" s="792">
        <f t="shared" si="14"/>
        <v>0</v>
      </c>
      <c r="R56" s="792">
        <f t="shared" si="14"/>
        <v>0</v>
      </c>
      <c r="S56" s="792">
        <f t="shared" si="14"/>
        <v>0</v>
      </c>
      <c r="T56" s="792">
        <f t="shared" si="14"/>
        <v>19087500</v>
      </c>
      <c r="U56" s="792">
        <f t="shared" si="14"/>
        <v>19087500</v>
      </c>
      <c r="V56" s="792">
        <f t="shared" si="14"/>
        <v>0</v>
      </c>
      <c r="W56" s="792">
        <f t="shared" si="14"/>
        <v>0</v>
      </c>
      <c r="X56" s="792">
        <f t="shared" si="14"/>
        <v>0</v>
      </c>
      <c r="Y56" s="792">
        <f t="shared" si="14"/>
        <v>0</v>
      </c>
      <c r="Z56" s="792">
        <f t="shared" si="14"/>
        <v>0</v>
      </c>
      <c r="AA56" s="792">
        <f t="shared" si="14"/>
        <v>0</v>
      </c>
      <c r="AB56" s="792">
        <f t="shared" si="14"/>
        <v>0</v>
      </c>
      <c r="AC56" s="792">
        <f t="shared" si="14"/>
        <v>0</v>
      </c>
      <c r="AD56" s="163"/>
      <c r="AE56" s="163"/>
    </row>
    <row r="57" spans="2:31" ht="12.75">
      <c r="B57" s="97"/>
      <c r="C57" s="88"/>
      <c r="D57" s="792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792"/>
      <c r="Y57" s="792"/>
      <c r="Z57" s="792"/>
      <c r="AA57" s="792"/>
      <c r="AB57" s="821"/>
      <c r="AC57" s="822"/>
      <c r="AD57" s="168"/>
      <c r="AE57" s="168"/>
    </row>
    <row r="58" spans="2:31" ht="13.5" thickBot="1">
      <c r="B58" s="1192" t="s">
        <v>452</v>
      </c>
      <c r="C58" s="1193"/>
      <c r="D58" s="823">
        <v>0</v>
      </c>
      <c r="E58" s="823">
        <v>0</v>
      </c>
      <c r="F58" s="823">
        <v>0</v>
      </c>
      <c r="G58" s="823">
        <v>0</v>
      </c>
      <c r="H58" s="823">
        <v>0</v>
      </c>
      <c r="I58" s="823">
        <v>0</v>
      </c>
      <c r="J58" s="823">
        <v>0</v>
      </c>
      <c r="K58" s="823">
        <v>0</v>
      </c>
      <c r="L58" s="823">
        <v>0</v>
      </c>
      <c r="M58" s="823">
        <v>0</v>
      </c>
      <c r="N58" s="823">
        <v>0</v>
      </c>
      <c r="O58" s="823">
        <v>0</v>
      </c>
      <c r="P58" s="823">
        <v>0</v>
      </c>
      <c r="Q58" s="823">
        <v>0</v>
      </c>
      <c r="R58" s="823">
        <v>0</v>
      </c>
      <c r="S58" s="823">
        <v>0</v>
      </c>
      <c r="T58" s="823">
        <v>0</v>
      </c>
      <c r="U58" s="823">
        <v>0</v>
      </c>
      <c r="V58" s="823">
        <v>0</v>
      </c>
      <c r="W58" s="823">
        <v>0</v>
      </c>
      <c r="X58" s="823">
        <v>0</v>
      </c>
      <c r="Y58" s="823">
        <v>0</v>
      </c>
      <c r="Z58" s="823">
        <v>0</v>
      </c>
      <c r="AA58" s="823">
        <v>0</v>
      </c>
      <c r="AB58" s="824">
        <f>AB35+AB37+AB36+AB47+AB50</f>
        <v>0</v>
      </c>
      <c r="AC58" s="825">
        <f>AC35+AC37+AC36+AC47+AC50</f>
        <v>0</v>
      </c>
      <c r="AD58" s="168"/>
      <c r="AE58" s="168"/>
    </row>
    <row r="59" spans="4:29" ht="12.75"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</row>
    <row r="60" spans="4:29" ht="12.75"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</row>
    <row r="62" spans="5:11" ht="12.75">
      <c r="E62" s="167"/>
      <c r="F62" s="167"/>
      <c r="G62" s="167"/>
      <c r="H62" s="167"/>
      <c r="I62" s="167"/>
      <c r="J62" s="167"/>
      <c r="K62" s="167"/>
    </row>
  </sheetData>
  <sheetProtection/>
  <mergeCells count="23">
    <mergeCell ref="J7:K8"/>
    <mergeCell ref="F6:Q6"/>
    <mergeCell ref="L7:M8"/>
    <mergeCell ref="N7:O8"/>
    <mergeCell ref="P7:Q8"/>
    <mergeCell ref="V7:W8"/>
    <mergeCell ref="B58:C58"/>
    <mergeCell ref="B54:C54"/>
    <mergeCell ref="B56:C56"/>
    <mergeCell ref="B3:AC3"/>
    <mergeCell ref="B52:C52"/>
    <mergeCell ref="B10:C10"/>
    <mergeCell ref="B6:C9"/>
    <mergeCell ref="D6:E8"/>
    <mergeCell ref="F7:G8"/>
    <mergeCell ref="H7:I8"/>
    <mergeCell ref="X7:Y8"/>
    <mergeCell ref="Z7:AA8"/>
    <mergeCell ref="AB7:AC8"/>
    <mergeCell ref="Z6:AC6"/>
    <mergeCell ref="R6:Y6"/>
    <mergeCell ref="R7:S8"/>
    <mergeCell ref="T7:U8"/>
  </mergeCells>
  <printOptions horizontalCentered="1"/>
  <pageMargins left="0.15748031496062992" right="0.15748031496062992" top="0.7874015748031497" bottom="0.31496062992125984" header="0.8661417322834646" footer="0.31496062992125984"/>
  <pageSetup horizontalDpi="600" verticalDpi="600" orientation="landscape" paperSize="8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F61"/>
  <sheetViews>
    <sheetView view="pageBreakPreview" zoomScale="60" zoomScalePageLayoutView="0" workbookViewId="0" topLeftCell="A1">
      <selection activeCell="H61" sqref="H61"/>
    </sheetView>
  </sheetViews>
  <sheetFormatPr defaultColWidth="9.00390625" defaultRowHeight="12.75"/>
  <cols>
    <col min="1" max="1" width="1.625" style="332" customWidth="1"/>
    <col min="2" max="2" width="28.875" style="332" customWidth="1"/>
    <col min="3" max="3" width="6.625" style="332" customWidth="1"/>
    <col min="4" max="4" width="12.00390625" style="332" customWidth="1"/>
    <col min="5" max="5" width="12.75390625" style="332" customWidth="1"/>
    <col min="6" max="6" width="12.375" style="332" bestFit="1" customWidth="1"/>
    <col min="7" max="7" width="6.00390625" style="332" customWidth="1"/>
    <col min="8" max="8" width="8.625" style="332" customWidth="1"/>
    <col min="9" max="9" width="8.75390625" style="332" customWidth="1"/>
    <col min="10" max="16384" width="9.125" style="332" customWidth="1"/>
  </cols>
  <sheetData>
    <row r="1" ht="10.5" customHeight="1"/>
    <row r="2" spans="3:4" ht="12.75">
      <c r="C2" s="331" t="s">
        <v>103</v>
      </c>
      <c r="D2" s="332" t="str">
        <f>'bev-int'!B1</f>
        <v>melléklet a …/2024. (.  .) önkormányzati rendelethez</v>
      </c>
    </row>
    <row r="3" ht="12.75">
      <c r="C3" s="331"/>
    </row>
    <row r="4" ht="12.75">
      <c r="C4" s="331"/>
    </row>
    <row r="5" spans="2:6" ht="12.75">
      <c r="B5" s="1231" t="s">
        <v>816</v>
      </c>
      <c r="C5" s="1231"/>
      <c r="D5" s="1231"/>
      <c r="E5" s="1231"/>
      <c r="F5" s="1231"/>
    </row>
    <row r="6" ht="12.75" customHeight="1" hidden="1"/>
    <row r="7" ht="5.25" customHeight="1"/>
    <row r="8" ht="5.25" customHeight="1"/>
    <row r="9" ht="18" customHeight="1" thickBot="1"/>
    <row r="10" spans="2:6" s="91" customFormat="1" ht="38.25" customHeight="1" thickBot="1">
      <c r="B10" s="1232" t="s">
        <v>86</v>
      </c>
      <c r="C10" s="586"/>
      <c r="D10" s="1235" t="s">
        <v>817</v>
      </c>
      <c r="E10" s="1236"/>
      <c r="F10" s="1237" t="s">
        <v>364</v>
      </c>
    </row>
    <row r="11" spans="2:6" s="91" customFormat="1" ht="12.75" customHeight="1" thickBot="1">
      <c r="B11" s="1233"/>
      <c r="C11" s="1240" t="s">
        <v>229</v>
      </c>
      <c r="D11" s="1244" t="s">
        <v>87</v>
      </c>
      <c r="E11" s="1242" t="s">
        <v>88</v>
      </c>
      <c r="F11" s="1238"/>
    </row>
    <row r="12" spans="2:6" s="91" customFormat="1" ht="42.75" customHeight="1" thickBot="1">
      <c r="B12" s="1234"/>
      <c r="C12" s="1241"/>
      <c r="D12" s="1245"/>
      <c r="E12" s="1243"/>
      <c r="F12" s="1239"/>
    </row>
    <row r="13" spans="2:6" s="76" customFormat="1" ht="12">
      <c r="B13" s="544" t="s">
        <v>559</v>
      </c>
      <c r="C13" s="545"/>
      <c r="D13" s="587">
        <v>36</v>
      </c>
      <c r="E13" s="594">
        <v>1.5</v>
      </c>
      <c r="F13" s="430"/>
    </row>
    <row r="14" spans="2:6" s="76" customFormat="1" ht="12">
      <c r="B14" s="541"/>
      <c r="C14" s="542"/>
      <c r="D14" s="588"/>
      <c r="E14" s="595"/>
      <c r="F14" s="540"/>
    </row>
    <row r="15" spans="2:6" s="76" customFormat="1" ht="12">
      <c r="B15" s="538" t="s">
        <v>44</v>
      </c>
      <c r="C15" s="539" t="s">
        <v>397</v>
      </c>
      <c r="D15" s="589">
        <v>6</v>
      </c>
      <c r="E15" s="595"/>
      <c r="F15" s="540">
        <v>2</v>
      </c>
    </row>
    <row r="16" spans="2:6" s="76" customFormat="1" ht="12">
      <c r="B16" s="541"/>
      <c r="C16" s="542"/>
      <c r="D16" s="588"/>
      <c r="E16" s="595"/>
      <c r="F16" s="540"/>
    </row>
    <row r="17" spans="2:6" s="76" customFormat="1" ht="12">
      <c r="B17" s="538" t="s">
        <v>60</v>
      </c>
      <c r="C17" s="539"/>
      <c r="D17" s="589">
        <v>30</v>
      </c>
      <c r="E17" s="596">
        <v>0.75</v>
      </c>
      <c r="F17" s="546">
        <v>2</v>
      </c>
    </row>
    <row r="18" spans="2:6" s="76" customFormat="1" ht="12">
      <c r="B18" s="538" t="s">
        <v>570</v>
      </c>
      <c r="C18" s="539"/>
      <c r="D18" s="589">
        <v>6</v>
      </c>
      <c r="E18" s="595"/>
      <c r="F18" s="547"/>
    </row>
    <row r="19" spans="2:6" s="76" customFormat="1" ht="12">
      <c r="B19" s="541"/>
      <c r="C19" s="542"/>
      <c r="D19" s="590"/>
      <c r="E19" s="597"/>
      <c r="F19" s="540"/>
    </row>
    <row r="20" spans="2:6" s="76" customFormat="1" ht="12">
      <c r="B20" s="538" t="s">
        <v>227</v>
      </c>
      <c r="C20" s="539"/>
      <c r="D20" s="591">
        <f>SUM(D21:D30)</f>
        <v>23</v>
      </c>
      <c r="E20" s="598">
        <f>SUM(E21:E30)</f>
        <v>0.5</v>
      </c>
      <c r="F20" s="584">
        <f>SUM(F21:F30)</f>
        <v>23</v>
      </c>
    </row>
    <row r="21" spans="2:6" s="76" customFormat="1" ht="12">
      <c r="B21" s="541" t="s">
        <v>327</v>
      </c>
      <c r="C21" s="542"/>
      <c r="D21" s="592">
        <v>1</v>
      </c>
      <c r="E21" s="599"/>
      <c r="F21" s="540">
        <v>22</v>
      </c>
    </row>
    <row r="22" spans="2:6" s="76" customFormat="1" ht="12">
      <c r="B22" s="541" t="s">
        <v>329</v>
      </c>
      <c r="C22" s="542"/>
      <c r="D22" s="588">
        <v>5</v>
      </c>
      <c r="E22" s="595"/>
      <c r="F22" s="540"/>
    </row>
    <row r="23" spans="2:6" s="76" customFormat="1" ht="12">
      <c r="B23" s="1107" t="s">
        <v>331</v>
      </c>
      <c r="C23" s="542"/>
      <c r="D23" s="588">
        <v>4</v>
      </c>
      <c r="E23" s="595"/>
      <c r="F23" s="540">
        <v>1</v>
      </c>
    </row>
    <row r="24" spans="2:6" s="76" customFormat="1" ht="12">
      <c r="B24" s="541" t="s">
        <v>330</v>
      </c>
      <c r="C24" s="542"/>
      <c r="D24" s="588">
        <v>3</v>
      </c>
      <c r="E24" s="595"/>
      <c r="F24" s="540"/>
    </row>
    <row r="25" spans="2:6" s="76" customFormat="1" ht="12">
      <c r="B25" s="541" t="s">
        <v>130</v>
      </c>
      <c r="C25" s="542"/>
      <c r="D25" s="588">
        <v>2</v>
      </c>
      <c r="E25" s="595">
        <v>0.5</v>
      </c>
      <c r="F25" s="540"/>
    </row>
    <row r="26" spans="2:6" s="76" customFormat="1" ht="12">
      <c r="B26" s="541" t="s">
        <v>333</v>
      </c>
      <c r="C26" s="542"/>
      <c r="D26" s="588">
        <v>1</v>
      </c>
      <c r="E26" s="595"/>
      <c r="F26" s="540"/>
    </row>
    <row r="27" spans="2:6" s="76" customFormat="1" ht="12" hidden="1">
      <c r="B27" s="541" t="s">
        <v>560</v>
      </c>
      <c r="C27" s="542"/>
      <c r="D27" s="588"/>
      <c r="E27" s="595"/>
      <c r="F27" s="540"/>
    </row>
    <row r="28" spans="2:6" s="76" customFormat="1" ht="12">
      <c r="B28" s="541" t="s">
        <v>540</v>
      </c>
      <c r="C28" s="542" t="s">
        <v>399</v>
      </c>
      <c r="D28" s="588">
        <v>7</v>
      </c>
      <c r="E28" s="595"/>
      <c r="F28" s="543"/>
    </row>
    <row r="29" spans="2:6" s="76" customFormat="1" ht="12" hidden="1">
      <c r="B29" s="541" t="s">
        <v>572</v>
      </c>
      <c r="C29" s="542"/>
      <c r="D29" s="588"/>
      <c r="E29" s="595"/>
      <c r="F29" s="543"/>
    </row>
    <row r="30" spans="2:6" s="76" customFormat="1" ht="12">
      <c r="B30" s="541"/>
      <c r="C30" s="542"/>
      <c r="D30" s="588"/>
      <c r="E30" s="595"/>
      <c r="F30" s="543"/>
    </row>
    <row r="31" spans="2:6" s="76" customFormat="1" ht="12">
      <c r="B31" s="541"/>
      <c r="C31" s="542"/>
      <c r="D31" s="588"/>
      <c r="E31" s="595"/>
      <c r="F31" s="543"/>
    </row>
    <row r="32" spans="2:6" s="8" customFormat="1" ht="12">
      <c r="B32" s="538" t="s">
        <v>240</v>
      </c>
      <c r="C32" s="539"/>
      <c r="D32" s="589">
        <v>76</v>
      </c>
      <c r="E32" s="596"/>
      <c r="F32" s="540">
        <v>3</v>
      </c>
    </row>
    <row r="33" spans="2:6" s="76" customFormat="1" ht="12">
      <c r="B33" s="541" t="s">
        <v>654</v>
      </c>
      <c r="C33" s="542"/>
      <c r="D33" s="588">
        <v>42</v>
      </c>
      <c r="E33" s="595"/>
      <c r="F33" s="543"/>
    </row>
    <row r="34" spans="2:6" s="76" customFormat="1" ht="12">
      <c r="B34" s="541" t="s">
        <v>655</v>
      </c>
      <c r="C34" s="542"/>
      <c r="D34" s="588">
        <v>16</v>
      </c>
      <c r="E34" s="595"/>
      <c r="F34" s="543">
        <v>1</v>
      </c>
    </row>
    <row r="35" spans="2:6" s="76" customFormat="1" ht="12">
      <c r="B35" s="541" t="s">
        <v>652</v>
      </c>
      <c r="C35" s="542"/>
      <c r="D35" s="588">
        <v>9</v>
      </c>
      <c r="E35" s="595"/>
      <c r="F35" s="543">
        <v>1</v>
      </c>
    </row>
    <row r="36" spans="2:6" s="76" customFormat="1" ht="12">
      <c r="B36" s="541" t="s">
        <v>571</v>
      </c>
      <c r="C36" s="542"/>
      <c r="D36" s="588">
        <v>2</v>
      </c>
      <c r="E36" s="595"/>
      <c r="F36" s="543"/>
    </row>
    <row r="37" spans="2:6" s="76" customFormat="1" ht="12">
      <c r="B37" s="541" t="s">
        <v>653</v>
      </c>
      <c r="C37" s="542"/>
      <c r="D37" s="588">
        <v>6</v>
      </c>
      <c r="E37" s="595"/>
      <c r="F37" s="543">
        <v>1</v>
      </c>
    </row>
    <row r="38" spans="2:6" s="76" customFormat="1" ht="12">
      <c r="B38" s="541"/>
      <c r="C38" s="542"/>
      <c r="D38" s="588"/>
      <c r="E38" s="595"/>
      <c r="F38" s="540"/>
    </row>
    <row r="39" spans="2:6" s="8" customFormat="1" ht="12">
      <c r="B39" s="548" t="s">
        <v>365</v>
      </c>
      <c r="C39" s="549"/>
      <c r="D39" s="593">
        <f>SUM(D40:D44)</f>
        <v>26</v>
      </c>
      <c r="E39" s="596">
        <f>SUM(E40:E44)</f>
        <v>0</v>
      </c>
      <c r="F39" s="550">
        <f>SUM(F40:F44)</f>
        <v>0</v>
      </c>
    </row>
    <row r="40" spans="2:6" s="76" customFormat="1" ht="12">
      <c r="B40" s="541" t="s">
        <v>330</v>
      </c>
      <c r="C40" s="542"/>
      <c r="D40" s="588">
        <v>5</v>
      </c>
      <c r="E40" s="595"/>
      <c r="F40" s="540"/>
    </row>
    <row r="41" spans="2:6" s="76" customFormat="1" ht="12">
      <c r="B41" s="541" t="s">
        <v>331</v>
      </c>
      <c r="C41" s="542"/>
      <c r="D41" s="588">
        <v>11</v>
      </c>
      <c r="E41" s="595"/>
      <c r="F41" s="540"/>
    </row>
    <row r="42" spans="2:6" s="76" customFormat="1" ht="12">
      <c r="B42" s="541" t="s">
        <v>332</v>
      </c>
      <c r="C42" s="542"/>
      <c r="D42" s="588">
        <v>1</v>
      </c>
      <c r="E42" s="595"/>
      <c r="F42" s="540"/>
    </row>
    <row r="43" spans="2:6" s="76" customFormat="1" ht="12">
      <c r="B43" s="541" t="s">
        <v>334</v>
      </c>
      <c r="C43" s="542"/>
      <c r="D43" s="588">
        <v>2</v>
      </c>
      <c r="E43" s="595"/>
      <c r="F43" s="540"/>
    </row>
    <row r="44" spans="2:6" s="76" customFormat="1" ht="12">
      <c r="B44" s="541" t="s">
        <v>328</v>
      </c>
      <c r="C44" s="542"/>
      <c r="D44" s="588">
        <v>7</v>
      </c>
      <c r="E44" s="595"/>
      <c r="F44" s="540"/>
    </row>
    <row r="45" spans="2:6" s="76" customFormat="1" ht="12.75" thickBot="1">
      <c r="B45" s="551"/>
      <c r="C45" s="552"/>
      <c r="D45" s="590"/>
      <c r="E45" s="600"/>
      <c r="F45" s="553"/>
    </row>
    <row r="46" spans="2:6" s="76" customFormat="1" ht="12.75" thickBot="1">
      <c r="B46" s="431" t="s">
        <v>89</v>
      </c>
      <c r="C46" s="432"/>
      <c r="D46" s="601">
        <f>D13+D15+D17+D20+D32+D39+D18</f>
        <v>203</v>
      </c>
      <c r="E46" s="601">
        <f>E13+E15+E17+E20+E32+E39+E18</f>
        <v>2.75</v>
      </c>
      <c r="F46" s="585">
        <f>F13+F15+F17+F20+F32+F39+F18</f>
        <v>30</v>
      </c>
    </row>
    <row r="47" spans="2:3" s="91" customFormat="1" ht="12.75">
      <c r="B47" s="433"/>
      <c r="C47" s="433"/>
    </row>
    <row r="48" spans="2:6" s="91" customFormat="1" ht="12.75" customHeight="1">
      <c r="B48" s="1230"/>
      <c r="C48" s="1230"/>
      <c r="D48" s="1230"/>
      <c r="E48" s="1230"/>
      <c r="F48" s="1230"/>
    </row>
    <row r="49" spans="2:6" s="91" customFormat="1" ht="6" customHeight="1">
      <c r="B49" s="434"/>
      <c r="C49" s="434"/>
      <c r="D49" s="434"/>
      <c r="E49" s="434"/>
      <c r="F49" s="434"/>
    </row>
    <row r="50" spans="2:6" s="91" customFormat="1" ht="12.75">
      <c r="B50" s="1229" t="s">
        <v>641</v>
      </c>
      <c r="C50" s="1229"/>
      <c r="D50" s="1229"/>
      <c r="E50" s="1229"/>
      <c r="F50" s="1229"/>
    </row>
    <row r="51" spans="2:6" s="91" customFormat="1" ht="12.75">
      <c r="B51" s="1229"/>
      <c r="C51" s="1229"/>
      <c r="D51" s="1229"/>
      <c r="E51" s="1229"/>
      <c r="F51" s="1229"/>
    </row>
    <row r="52" spans="2:6" s="91" customFormat="1" ht="6.75" customHeight="1">
      <c r="B52" s="434"/>
      <c r="C52" s="434"/>
      <c r="D52" s="434"/>
      <c r="E52" s="434"/>
      <c r="F52" s="434"/>
    </row>
    <row r="53" spans="2:6" s="91" customFormat="1" ht="12.75">
      <c r="B53" s="1229" t="s">
        <v>819</v>
      </c>
      <c r="C53" s="1229"/>
      <c r="D53" s="1229"/>
      <c r="E53" s="1229"/>
      <c r="F53" s="1229"/>
    </row>
    <row r="54" spans="2:6" s="91" customFormat="1" ht="5.25" customHeight="1">
      <c r="B54" s="434"/>
      <c r="C54" s="434"/>
      <c r="D54" s="434"/>
      <c r="E54" s="434"/>
      <c r="F54" s="434"/>
    </row>
    <row r="55" spans="2:6" s="91" customFormat="1" ht="12.75">
      <c r="B55" s="1229"/>
      <c r="C55" s="1229"/>
      <c r="D55" s="1229"/>
      <c r="E55" s="1229"/>
      <c r="F55" s="1229"/>
    </row>
    <row r="56" spans="2:6" s="91" customFormat="1" ht="27" customHeight="1">
      <c r="B56" s="503"/>
      <c r="C56" s="434"/>
      <c r="D56" s="434"/>
      <c r="E56" s="434"/>
      <c r="F56" s="434"/>
    </row>
    <row r="57" spans="2:6" s="91" customFormat="1" ht="12.75">
      <c r="B57" s="1229"/>
      <c r="C57" s="1229"/>
      <c r="D57" s="1229"/>
      <c r="E57" s="1229"/>
      <c r="F57" s="1229"/>
    </row>
    <row r="58" ht="12.75">
      <c r="B58" s="91"/>
    </row>
    <row r="59" ht="12.75">
      <c r="B59" s="91"/>
    </row>
    <row r="61" ht="12.75">
      <c r="B61" s="91"/>
    </row>
  </sheetData>
  <sheetProtection/>
  <mergeCells count="13">
    <mergeCell ref="B5:F5"/>
    <mergeCell ref="B10:B12"/>
    <mergeCell ref="D10:E10"/>
    <mergeCell ref="F10:F12"/>
    <mergeCell ref="C11:C12"/>
    <mergeCell ref="E11:E12"/>
    <mergeCell ref="D11:D12"/>
    <mergeCell ref="B55:F55"/>
    <mergeCell ref="B57:F57"/>
    <mergeCell ref="B48:F48"/>
    <mergeCell ref="B51:F51"/>
    <mergeCell ref="B50:F50"/>
    <mergeCell ref="B53:F53"/>
  </mergeCells>
  <printOptions horizontalCentered="1"/>
  <pageMargins left="0.15748031496062992" right="0.35433070866141736" top="0.15748031496062992" bottom="0.3937007874015748" header="0.15748031496062992" footer="0.3937007874015748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F25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1.875" style="13" customWidth="1"/>
    <col min="2" max="2" width="42.75390625" style="13" bestFit="1" customWidth="1"/>
    <col min="3" max="3" width="12.625" style="13" customWidth="1"/>
    <col min="4" max="5" width="12.875" style="13" customWidth="1"/>
    <col min="6" max="6" width="11.75390625" style="13" customWidth="1"/>
    <col min="7" max="16384" width="9.125" style="13" customWidth="1"/>
  </cols>
  <sheetData>
    <row r="1" spans="2:3" ht="12.75">
      <c r="B1" s="12" t="s">
        <v>104</v>
      </c>
      <c r="C1" s="13" t="str">
        <f>'bev-int'!B1</f>
        <v>melléklet a …/2024. (.  .) önkormányzati rendelethez</v>
      </c>
    </row>
    <row r="2" ht="12.75">
      <c r="B2" s="12"/>
    </row>
    <row r="3" ht="12.75">
      <c r="B3" s="12"/>
    </row>
    <row r="4" spans="2:6" ht="33.75" customHeight="1">
      <c r="B4" s="1246" t="s">
        <v>378</v>
      </c>
      <c r="C4" s="1246"/>
      <c r="D4" s="1246"/>
      <c r="E4" s="1246"/>
      <c r="F4" s="1246"/>
    </row>
    <row r="5" spans="2:5" ht="12.75">
      <c r="B5" s="1108"/>
      <c r="C5" s="1108"/>
      <c r="D5" s="1108"/>
      <c r="E5" s="1108"/>
    </row>
    <row r="6" spans="2:6" ht="12.75">
      <c r="B6" s="93"/>
      <c r="C6" s="93"/>
      <c r="D6" s="93"/>
      <c r="E6" s="93"/>
      <c r="F6" s="93"/>
    </row>
    <row r="7" spans="2:6" ht="12.75">
      <c r="B7" s="93"/>
      <c r="C7" s="93"/>
      <c r="D7" s="93"/>
      <c r="E7" s="93"/>
      <c r="F7" s="93"/>
    </row>
    <row r="8" s="114" customFormat="1" ht="12.75" thickBot="1">
      <c r="F8" s="114" t="s">
        <v>74</v>
      </c>
    </row>
    <row r="9" spans="2:6" s="114" customFormat="1" ht="60.75" customHeight="1" thickBot="1">
      <c r="B9" s="145" t="s">
        <v>57</v>
      </c>
      <c r="C9" s="146" t="s">
        <v>583</v>
      </c>
      <c r="D9" s="146" t="s">
        <v>644</v>
      </c>
      <c r="E9" s="146" t="s">
        <v>664</v>
      </c>
      <c r="F9" s="146" t="s">
        <v>818</v>
      </c>
    </row>
    <row r="10" spans="2:6" s="114" customFormat="1" ht="12">
      <c r="B10" s="147" t="s">
        <v>311</v>
      </c>
      <c r="C10" s="896">
        <f>(b_k_ré!J31+b_k_ré!J34+b_k_ré!J37+b_k_ré!J40)/1000</f>
        <v>393500</v>
      </c>
      <c r="D10" s="896">
        <v>430000</v>
      </c>
      <c r="E10" s="897">
        <v>430000</v>
      </c>
      <c r="F10" s="897">
        <v>430000</v>
      </c>
    </row>
    <row r="11" spans="2:6" s="114" customFormat="1" ht="12">
      <c r="B11" s="148" t="s">
        <v>312</v>
      </c>
      <c r="C11" s="898">
        <f>b_k_ré!D64</f>
        <v>0</v>
      </c>
      <c r="D11" s="898">
        <v>2000</v>
      </c>
      <c r="E11" s="899">
        <v>2000</v>
      </c>
      <c r="F11" s="899">
        <v>2000</v>
      </c>
    </row>
    <row r="12" spans="2:6" s="114" customFormat="1" ht="12">
      <c r="B12" s="148" t="s">
        <v>313</v>
      </c>
      <c r="C12" s="898">
        <f>b_k_ré!J45/1000</f>
        <v>1000</v>
      </c>
      <c r="D12" s="898">
        <v>1200</v>
      </c>
      <c r="E12" s="899">
        <v>1200</v>
      </c>
      <c r="F12" s="899">
        <v>1100</v>
      </c>
    </row>
    <row r="13" spans="2:6" s="114" customFormat="1" ht="12">
      <c r="B13" s="149" t="s">
        <v>314</v>
      </c>
      <c r="C13" s="900">
        <f>b_k_ré!J44/1000</f>
        <v>1000</v>
      </c>
      <c r="D13" s="900">
        <v>1000</v>
      </c>
      <c r="E13" s="901">
        <v>950</v>
      </c>
      <c r="F13" s="901">
        <v>900</v>
      </c>
    </row>
    <row r="14" spans="2:6" s="114" customFormat="1" ht="30.75" customHeight="1">
      <c r="B14" s="149" t="s">
        <v>315</v>
      </c>
      <c r="C14" s="900">
        <f>b_k_ré!D54/1000</f>
        <v>79939.571</v>
      </c>
      <c r="D14" s="900">
        <v>80500</v>
      </c>
      <c r="E14" s="901">
        <v>81000</v>
      </c>
      <c r="F14" s="901">
        <v>82000</v>
      </c>
    </row>
    <row r="15" spans="2:6" s="114" customFormat="1" ht="31.5" customHeight="1">
      <c r="B15" s="149" t="s">
        <v>316</v>
      </c>
      <c r="C15" s="900">
        <f>b_k_ré!D58/1000</f>
        <v>39440.004</v>
      </c>
      <c r="D15" s="900">
        <v>26250</v>
      </c>
      <c r="E15" s="901">
        <v>27400</v>
      </c>
      <c r="F15" s="901">
        <v>28000</v>
      </c>
    </row>
    <row r="16" spans="2:6" s="114" customFormat="1" ht="60" customHeight="1">
      <c r="B16" s="148" t="s">
        <v>318</v>
      </c>
      <c r="C16" s="898">
        <f>b_k_ré!D74</f>
        <v>0</v>
      </c>
      <c r="D16" s="898">
        <v>0</v>
      </c>
      <c r="E16" s="899">
        <v>0</v>
      </c>
      <c r="F16" s="899">
        <v>0</v>
      </c>
    </row>
    <row r="17" spans="2:6" s="114" customFormat="1" ht="12">
      <c r="B17" s="148" t="s">
        <v>319</v>
      </c>
      <c r="C17" s="898">
        <f>SUM(C10:C16)</f>
        <v>514879.575</v>
      </c>
      <c r="D17" s="898">
        <f>SUM(D10:D16)</f>
        <v>540950</v>
      </c>
      <c r="E17" s="899">
        <f>SUM(E10:E16)</f>
        <v>542550</v>
      </c>
      <c r="F17" s="899">
        <f>SUM(F10:F16)</f>
        <v>544000</v>
      </c>
    </row>
    <row r="18" spans="2:6" s="114" customFormat="1" ht="12">
      <c r="B18" s="148" t="s">
        <v>320</v>
      </c>
      <c r="C18" s="898">
        <f>C17/2</f>
        <v>257439.7875</v>
      </c>
      <c r="D18" s="898">
        <f>D17/2</f>
        <v>270475</v>
      </c>
      <c r="E18" s="899">
        <f>E17/2</f>
        <v>271275</v>
      </c>
      <c r="F18" s="899">
        <f>F17/2</f>
        <v>272000</v>
      </c>
    </row>
    <row r="19" spans="2:6" s="114" customFormat="1" ht="33" customHeight="1">
      <c r="B19" s="148" t="s">
        <v>321</v>
      </c>
      <c r="C19" s="898">
        <v>0</v>
      </c>
      <c r="D19" s="898">
        <v>0</v>
      </c>
      <c r="E19" s="899">
        <v>0</v>
      </c>
      <c r="F19" s="899">
        <v>0</v>
      </c>
    </row>
    <row r="20" spans="2:6" s="114" customFormat="1" ht="24">
      <c r="B20" s="149" t="s">
        <v>322</v>
      </c>
      <c r="C20" s="898">
        <v>0</v>
      </c>
      <c r="D20" s="898">
        <v>0</v>
      </c>
      <c r="E20" s="899">
        <v>0</v>
      </c>
      <c r="F20" s="899">
        <v>0</v>
      </c>
    </row>
    <row r="21" spans="2:6" s="114" customFormat="1" ht="30.75" customHeight="1" thickBot="1">
      <c r="B21" s="150" t="s">
        <v>323</v>
      </c>
      <c r="C21" s="902">
        <v>0</v>
      </c>
      <c r="D21" s="902">
        <v>0</v>
      </c>
      <c r="E21" s="903">
        <v>0</v>
      </c>
      <c r="F21" s="903">
        <v>0</v>
      </c>
    </row>
    <row r="22" spans="2:6" s="114" customFormat="1" ht="27.75" customHeight="1" thickBot="1">
      <c r="B22" s="152" t="s">
        <v>324</v>
      </c>
      <c r="C22" s="904">
        <v>0</v>
      </c>
      <c r="D22" s="904">
        <f>D19+D21</f>
        <v>0</v>
      </c>
      <c r="E22" s="905">
        <f>E19+E21</f>
        <v>0</v>
      </c>
      <c r="F22" s="905">
        <f>F19+F21</f>
        <v>0</v>
      </c>
    </row>
    <row r="23" spans="2:6" s="114" customFormat="1" ht="24.75" thickBot="1">
      <c r="B23" s="151" t="s">
        <v>325</v>
      </c>
      <c r="C23" s="906">
        <f>C18-C22</f>
        <v>257439.7875</v>
      </c>
      <c r="D23" s="906">
        <f>D18-D22</f>
        <v>270475</v>
      </c>
      <c r="E23" s="907">
        <f>E18-E22</f>
        <v>271275</v>
      </c>
      <c r="F23" s="907">
        <f>F18-F22</f>
        <v>272000</v>
      </c>
    </row>
    <row r="24" spans="3:6" s="76" customFormat="1" ht="12">
      <c r="C24" s="179"/>
      <c r="D24" s="179"/>
      <c r="E24" s="179"/>
      <c r="F24" s="179"/>
    </row>
    <row r="25" spans="3:6" s="76" customFormat="1" ht="12">
      <c r="C25" s="179"/>
      <c r="D25" s="179"/>
      <c r="E25" s="179"/>
      <c r="F25" s="179"/>
    </row>
    <row r="26" s="76" customFormat="1" ht="12"/>
    <row r="27" s="76" customFormat="1" ht="12"/>
    <row r="28" s="76" customFormat="1" ht="12"/>
    <row r="29" s="76" customFormat="1" ht="12"/>
    <row r="30" s="76" customFormat="1" ht="12"/>
    <row r="31" s="76" customFormat="1" ht="12"/>
    <row r="32" s="76" customFormat="1" ht="12"/>
    <row r="33" s="76" customFormat="1" ht="12"/>
    <row r="34" s="76" customFormat="1" ht="12"/>
    <row r="35" s="76" customFormat="1" ht="12"/>
    <row r="36" s="76" customFormat="1" ht="12"/>
    <row r="37" s="76" customFormat="1" ht="12"/>
    <row r="38" s="76" customFormat="1" ht="12"/>
    <row r="39" s="76" customFormat="1" ht="12"/>
    <row r="40" s="76" customFormat="1" ht="12"/>
    <row r="41" s="76" customFormat="1" ht="12"/>
    <row r="42" s="76" customFormat="1" ht="12"/>
    <row r="43" s="76" customFormat="1" ht="12"/>
    <row r="44" s="76" customFormat="1" ht="12"/>
    <row r="45" s="76" customFormat="1" ht="12"/>
    <row r="46" s="76" customFormat="1" ht="12"/>
    <row r="47" s="76" customFormat="1" ht="12"/>
    <row r="48" s="76" customFormat="1" ht="12"/>
    <row r="49" s="76" customFormat="1" ht="12"/>
    <row r="50" s="76" customFormat="1" ht="12"/>
    <row r="51" s="76" customFormat="1" ht="12"/>
    <row r="52" s="76" customFormat="1" ht="12"/>
    <row r="53" s="76" customFormat="1" ht="12"/>
    <row r="54" s="76" customFormat="1" ht="12"/>
    <row r="55" s="76" customFormat="1" ht="12"/>
    <row r="56" s="76" customFormat="1" ht="12"/>
    <row r="57" s="76" customFormat="1" ht="12"/>
    <row r="58" s="76" customFormat="1" ht="12"/>
    <row r="59" s="76" customFormat="1" ht="12"/>
    <row r="60" s="76" customFormat="1" ht="12"/>
    <row r="61" s="76" customFormat="1" ht="12"/>
    <row r="62" s="76" customFormat="1" ht="12"/>
    <row r="63" s="76" customFormat="1" ht="12"/>
    <row r="64" s="76" customFormat="1" ht="12"/>
    <row r="65" s="76" customFormat="1" ht="12"/>
    <row r="66" s="76" customFormat="1" ht="12"/>
    <row r="67" s="76" customFormat="1" ht="12"/>
  </sheetData>
  <sheetProtection/>
  <mergeCells count="2">
    <mergeCell ref="B5:E5"/>
    <mergeCell ref="B4:F4"/>
  </mergeCells>
  <printOptions horizontalCentered="1"/>
  <pageMargins left="0.17" right="0.4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view="pageBreakPreview" zoomScale="60" zoomScalePageLayoutView="0" workbookViewId="0" topLeftCell="A1">
      <selection activeCell="P76" sqref="P76"/>
    </sheetView>
  </sheetViews>
  <sheetFormatPr defaultColWidth="9.00390625" defaultRowHeight="12.75"/>
  <cols>
    <col min="1" max="1" width="24.25390625" style="2" customWidth="1"/>
    <col min="2" max="2" width="20.00390625" style="2" customWidth="1"/>
    <col min="3" max="3" width="36.00390625" style="2" customWidth="1"/>
    <col min="4" max="4" width="17.375" style="2" customWidth="1"/>
    <col min="5" max="5" width="15.75390625" style="2" customWidth="1"/>
    <col min="6" max="16384" width="9.125" style="2" customWidth="1"/>
  </cols>
  <sheetData>
    <row r="1" spans="1:2" ht="12.75">
      <c r="A1" s="1" t="s">
        <v>105</v>
      </c>
      <c r="B1" s="2" t="str">
        <f>'bev-int'!B1</f>
        <v>melléklet a …/2024. (.  .) önkormányzati rendelethez</v>
      </c>
    </row>
    <row r="3" spans="1:3" ht="12.75">
      <c r="A3" s="1112"/>
      <c r="B3" s="1112"/>
      <c r="C3" s="1112"/>
    </row>
    <row r="4" spans="1:3" ht="12.75">
      <c r="A4" s="98"/>
      <c r="B4" s="98"/>
      <c r="C4" s="98"/>
    </row>
    <row r="5" spans="1:5" ht="12.75">
      <c r="A5" s="1112" t="s">
        <v>825</v>
      </c>
      <c r="B5" s="1112"/>
      <c r="C5" s="1112"/>
      <c r="D5" s="1112"/>
      <c r="E5" s="1112"/>
    </row>
    <row r="6" spans="1:3" ht="12.75">
      <c r="A6" s="1112"/>
      <c r="B6" s="1112"/>
      <c r="C6" s="1112"/>
    </row>
    <row r="8" ht="12.75">
      <c r="E8" s="565" t="s">
        <v>662</v>
      </c>
    </row>
    <row r="9" spans="1:5" ht="26.25" customHeight="1">
      <c r="A9" s="101" t="s">
        <v>57</v>
      </c>
      <c r="B9" s="101" t="s">
        <v>82</v>
      </c>
      <c r="C9" s="101" t="s">
        <v>57</v>
      </c>
      <c r="D9" s="101" t="s">
        <v>82</v>
      </c>
      <c r="E9" s="101" t="s">
        <v>81</v>
      </c>
    </row>
    <row r="10" spans="1:5" ht="13.5" customHeight="1">
      <c r="A10" s="101"/>
      <c r="B10" s="101"/>
      <c r="C10" s="101"/>
      <c r="D10" s="101"/>
      <c r="E10" s="101"/>
    </row>
    <row r="11" spans="1:5" ht="12.75">
      <c r="A11" s="102" t="s">
        <v>63</v>
      </c>
      <c r="B11" s="102">
        <f>'bev-int'!C31</f>
        <v>3736733386.2</v>
      </c>
      <c r="C11" s="102" t="s">
        <v>68</v>
      </c>
      <c r="D11" s="102">
        <f>'kiad-int'!C22</f>
        <v>6743356542</v>
      </c>
      <c r="E11" s="102"/>
    </row>
    <row r="12" spans="1:5" ht="12.75">
      <c r="A12" s="102"/>
      <c r="B12" s="102"/>
      <c r="C12" s="102"/>
      <c r="D12" s="102"/>
      <c r="E12" s="102"/>
    </row>
    <row r="13" spans="1:5" ht="12.75">
      <c r="A13" s="1247" t="s">
        <v>90</v>
      </c>
      <c r="B13" s="1247"/>
      <c r="C13" s="1247"/>
      <c r="D13" s="1247"/>
      <c r="E13" s="102">
        <f>B11-D11</f>
        <v>-3006623155.8</v>
      </c>
    </row>
    <row r="14" spans="1:5" ht="12.75">
      <c r="A14" s="102"/>
      <c r="B14" s="102"/>
      <c r="C14" s="102"/>
      <c r="D14" s="102"/>
      <c r="E14" s="102"/>
    </row>
    <row r="15" spans="1:8" s="18" customFormat="1" ht="12.75">
      <c r="A15" s="102" t="s">
        <v>83</v>
      </c>
      <c r="B15" s="102">
        <f>'bev-int'!C42</f>
        <v>4390666026</v>
      </c>
      <c r="C15" s="102" t="s">
        <v>79</v>
      </c>
      <c r="D15" s="102">
        <f>'kiad-int'!C32</f>
        <v>1384042870</v>
      </c>
      <c r="E15" s="102"/>
      <c r="F15" s="21"/>
      <c r="G15" s="21"/>
      <c r="H15" s="21"/>
    </row>
    <row r="16" spans="1:8" ht="12.75">
      <c r="A16" s="102"/>
      <c r="B16" s="102"/>
      <c r="C16" s="102"/>
      <c r="D16" s="102"/>
      <c r="E16" s="102"/>
      <c r="F16" s="19"/>
      <c r="G16" s="19"/>
      <c r="H16" s="19"/>
    </row>
    <row r="17" spans="1:8" s="18" customFormat="1" ht="12.75">
      <c r="A17" s="102"/>
      <c r="B17" s="102"/>
      <c r="C17" s="1249" t="s">
        <v>91</v>
      </c>
      <c r="D17" s="1250"/>
      <c r="E17" s="102">
        <f>B15-D15</f>
        <v>3006623156</v>
      </c>
      <c r="F17" s="21"/>
      <c r="G17" s="21"/>
      <c r="H17" s="21"/>
    </row>
    <row r="18" spans="1:8" s="18" customFormat="1" ht="12.75">
      <c r="A18" s="102"/>
      <c r="B18" s="102"/>
      <c r="C18" s="103"/>
      <c r="D18" s="104"/>
      <c r="E18" s="102"/>
      <c r="F18" s="21"/>
      <c r="G18" s="21"/>
      <c r="H18" s="21"/>
    </row>
    <row r="19" spans="1:8" ht="12.75">
      <c r="A19" s="102" t="s">
        <v>92</v>
      </c>
      <c r="B19" s="102">
        <f>'bev-int'!C43</f>
        <v>8127399412.2</v>
      </c>
      <c r="C19" s="102" t="s">
        <v>85</v>
      </c>
      <c r="D19" s="102">
        <f>'kiad-int'!C33</f>
        <v>8127399412</v>
      </c>
      <c r="E19" s="102"/>
      <c r="F19" s="19"/>
      <c r="G19" s="19"/>
      <c r="H19" s="19"/>
    </row>
    <row r="20" spans="1:8" ht="12.75">
      <c r="A20" s="102"/>
      <c r="B20" s="102"/>
      <c r="C20" s="102"/>
      <c r="D20" s="180"/>
      <c r="E20" s="102"/>
      <c r="F20" s="19"/>
      <c r="G20" s="19"/>
      <c r="H20" s="19"/>
    </row>
    <row r="21" spans="1:8" ht="12.75">
      <c r="A21" s="1248" t="s">
        <v>81</v>
      </c>
      <c r="B21" s="1248"/>
      <c r="C21" s="1248"/>
      <c r="D21" s="1248"/>
      <c r="E21" s="102">
        <f>B19-D19</f>
        <v>0.19999980926513672</v>
      </c>
      <c r="F21" s="19"/>
      <c r="G21" s="19"/>
      <c r="H21" s="19"/>
    </row>
    <row r="22" spans="1:8" ht="12.75">
      <c r="A22" s="105"/>
      <c r="B22" s="105"/>
      <c r="C22" s="105"/>
      <c r="D22" s="105"/>
      <c r="E22" s="105"/>
      <c r="F22" s="19"/>
      <c r="G22" s="19"/>
      <c r="H22" s="19"/>
    </row>
    <row r="23" spans="2:8" ht="12.75">
      <c r="B23" s="3"/>
      <c r="C23" s="3"/>
      <c r="D23" s="20"/>
      <c r="E23" s="19"/>
      <c r="F23" s="19"/>
      <c r="G23" s="19"/>
      <c r="H23" s="19"/>
    </row>
    <row r="24" spans="4:8" ht="12.75">
      <c r="D24" s="21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21"/>
      <c r="E26" s="21"/>
      <c r="F26" s="21"/>
      <c r="G26" s="21"/>
      <c r="H26" s="19"/>
    </row>
    <row r="27" spans="4:8" ht="12.75">
      <c r="D27" s="21"/>
      <c r="E27" s="21"/>
      <c r="F27" s="21"/>
      <c r="G27" s="21"/>
      <c r="H27" s="19"/>
    </row>
    <row r="28" spans="4:8" ht="12.75">
      <c r="D28" s="19"/>
      <c r="E28" s="19"/>
      <c r="F28" s="19"/>
      <c r="G28" s="19"/>
      <c r="H28" s="19"/>
    </row>
  </sheetData>
  <sheetProtection/>
  <mergeCells count="6">
    <mergeCell ref="A13:D13"/>
    <mergeCell ref="A21:D21"/>
    <mergeCell ref="A3:C3"/>
    <mergeCell ref="A6:C6"/>
    <mergeCell ref="C17:D17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view="pageBreakPreview" zoomScale="60" zoomScalePageLayoutView="0" workbookViewId="0" topLeftCell="A105">
      <selection activeCell="A148" sqref="A148"/>
    </sheetView>
  </sheetViews>
  <sheetFormatPr defaultColWidth="9.00390625" defaultRowHeight="12.75"/>
  <cols>
    <col min="1" max="1" width="37.25390625" style="5" customWidth="1"/>
    <col min="2" max="2" width="1.00390625" style="5" hidden="1" customWidth="1"/>
    <col min="3" max="4" width="13.25390625" style="5" customWidth="1"/>
    <col min="5" max="5" width="9.625" style="5" bestFit="1" customWidth="1"/>
    <col min="6" max="6" width="9.75390625" style="5" customWidth="1"/>
    <col min="7" max="7" width="10.75390625" style="5" customWidth="1"/>
    <col min="8" max="8" width="10.25390625" style="5" customWidth="1"/>
    <col min="9" max="9" width="11.375" style="5" customWidth="1"/>
    <col min="10" max="10" width="13.75390625" style="5" customWidth="1"/>
    <col min="11" max="11" width="9.125" style="5" customWidth="1"/>
    <col min="12" max="12" width="10.125" style="5" bestFit="1" customWidth="1"/>
    <col min="13" max="16384" width="9.125" style="5" customWidth="1"/>
  </cols>
  <sheetData>
    <row r="1" spans="1:4" ht="15" customHeight="1">
      <c r="A1" s="155"/>
      <c r="C1" s="155" t="s">
        <v>338</v>
      </c>
      <c r="D1" s="5" t="str">
        <f>'bev-int'!B1</f>
        <v>melléklet a …/2024. (.  .) önkormányzati rendelethez</v>
      </c>
    </row>
    <row r="2" ht="9" customHeight="1">
      <c r="A2" s="155"/>
    </row>
    <row r="3" spans="1:10" ht="16.5" customHeight="1">
      <c r="A3" s="1130" t="s">
        <v>719</v>
      </c>
      <c r="B3" s="1130"/>
      <c r="C3" s="1130"/>
      <c r="D3" s="1130"/>
      <c r="E3" s="1130"/>
      <c r="F3" s="1130"/>
      <c r="G3" s="1130"/>
      <c r="H3" s="1130"/>
      <c r="I3" s="1130"/>
      <c r="J3" s="1130"/>
    </row>
    <row r="4" ht="16.5" customHeight="1" thickBot="1">
      <c r="J4" s="76" t="s">
        <v>662</v>
      </c>
    </row>
    <row r="5" spans="1:10" ht="48.75" thickBot="1">
      <c r="A5" s="192" t="s">
        <v>57</v>
      </c>
      <c r="B5" s="128"/>
      <c r="C5" s="128" t="str">
        <f>'bev-int'!B7</f>
        <v>2023. évi eredeti terv</v>
      </c>
      <c r="D5" s="128" t="str">
        <f>'bev-int'!C7</f>
        <v>2024. évi eredeti terv</v>
      </c>
      <c r="E5" s="127" t="str">
        <f>'bev-int'!D7</f>
        <v>Kisbéri Közös Önk-i Hivatal</v>
      </c>
      <c r="F5" s="127" t="s">
        <v>351</v>
      </c>
      <c r="G5" s="125" t="str">
        <f>'bev-int'!F7</f>
        <v>Wass A. Műv. K.</v>
      </c>
      <c r="H5" s="125" t="str">
        <f>'bev-int'!G7</f>
        <v>Kisbéri Gyöngyszem Óvoda és Bölcsőde</v>
      </c>
      <c r="I5" s="125" t="s">
        <v>240</v>
      </c>
      <c r="J5" s="126" t="str">
        <f>'bev-int'!I7</f>
        <v>Önkormányzat</v>
      </c>
    </row>
    <row r="6" spans="1:10" ht="12">
      <c r="A6" s="193" t="s">
        <v>213</v>
      </c>
      <c r="B6" s="169"/>
      <c r="C6" s="908">
        <v>199571990</v>
      </c>
      <c r="D6" s="942">
        <f>SUM(E6:J6)</f>
        <v>227010690</v>
      </c>
      <c r="E6" s="943"/>
      <c r="F6" s="943"/>
      <c r="G6" s="944"/>
      <c r="H6" s="944"/>
      <c r="I6" s="944"/>
      <c r="J6" s="908">
        <f>'Áll.hj.'!E16</f>
        <v>227010690</v>
      </c>
    </row>
    <row r="7" spans="1:10" ht="12">
      <c r="A7" s="205" t="s">
        <v>555</v>
      </c>
      <c r="B7" s="170"/>
      <c r="C7" s="909">
        <v>152278470</v>
      </c>
      <c r="D7" s="914">
        <f aca="true" t="shared" si="0" ref="D7:D64">SUM(E7:J7)</f>
        <v>219217458.2</v>
      </c>
      <c r="E7" s="945"/>
      <c r="F7" s="945"/>
      <c r="G7" s="946"/>
      <c r="H7" s="946"/>
      <c r="I7" s="946"/>
      <c r="J7" s="909">
        <f>'Áll.hj.'!E22</f>
        <v>219217458.2</v>
      </c>
    </row>
    <row r="8" spans="1:11" ht="12">
      <c r="A8" s="205" t="s">
        <v>556</v>
      </c>
      <c r="B8" s="170"/>
      <c r="C8" s="909">
        <v>502140520</v>
      </c>
      <c r="D8" s="914">
        <f t="shared" si="0"/>
        <v>666817463</v>
      </c>
      <c r="E8" s="945"/>
      <c r="F8" s="945"/>
      <c r="G8" s="946"/>
      <c r="H8" s="946"/>
      <c r="I8" s="946"/>
      <c r="J8" s="909">
        <f>'Áll.hj.'!E36</f>
        <v>666817463</v>
      </c>
      <c r="K8" s="178"/>
    </row>
    <row r="9" spans="1:11" ht="12">
      <c r="A9" s="205" t="s">
        <v>554</v>
      </c>
      <c r="B9" s="170"/>
      <c r="C9" s="909">
        <v>76843141</v>
      </c>
      <c r="D9" s="914">
        <f t="shared" si="0"/>
        <v>82901083</v>
      </c>
      <c r="E9" s="945"/>
      <c r="F9" s="945"/>
      <c r="G9" s="946"/>
      <c r="H9" s="946"/>
      <c r="I9" s="946"/>
      <c r="J9" s="909">
        <f>'Áll.hj.'!E41</f>
        <v>82901083</v>
      </c>
      <c r="K9" s="178"/>
    </row>
    <row r="10" spans="1:11" ht="12">
      <c r="A10" s="205" t="s">
        <v>557</v>
      </c>
      <c r="B10" s="170"/>
      <c r="C10" s="909">
        <v>12209121</v>
      </c>
      <c r="D10" s="914">
        <f t="shared" si="0"/>
        <v>17226157</v>
      </c>
      <c r="E10" s="945"/>
      <c r="F10" s="945"/>
      <c r="G10" s="946"/>
      <c r="H10" s="946"/>
      <c r="I10" s="946"/>
      <c r="J10" s="909">
        <f>'Áll.hj.'!E46</f>
        <v>17226157</v>
      </c>
      <c r="K10" s="178"/>
    </row>
    <row r="11" spans="1:11" ht="12" hidden="1">
      <c r="A11" s="194" t="s">
        <v>214</v>
      </c>
      <c r="B11" s="170"/>
      <c r="C11" s="909"/>
      <c r="D11" s="914">
        <f t="shared" si="0"/>
        <v>0</v>
      </c>
      <c r="E11" s="945"/>
      <c r="F11" s="945"/>
      <c r="G11" s="946"/>
      <c r="H11" s="946"/>
      <c r="I11" s="946"/>
      <c r="J11" s="909"/>
      <c r="K11" s="178"/>
    </row>
    <row r="12" spans="1:11" ht="12.75" thickBot="1">
      <c r="A12" s="195" t="s">
        <v>215</v>
      </c>
      <c r="B12" s="171"/>
      <c r="C12" s="910">
        <v>0</v>
      </c>
      <c r="D12" s="916">
        <f t="shared" si="0"/>
        <v>0</v>
      </c>
      <c r="E12" s="947"/>
      <c r="F12" s="947"/>
      <c r="G12" s="948"/>
      <c r="H12" s="948"/>
      <c r="I12" s="948"/>
      <c r="J12" s="910"/>
      <c r="K12" s="178"/>
    </row>
    <row r="13" spans="1:12" s="22" customFormat="1" ht="12.75" thickBot="1">
      <c r="A13" s="196" t="s">
        <v>183</v>
      </c>
      <c r="B13" s="183">
        <f aca="true" t="shared" si="1" ref="B13:I13">SUM(B6:B12)</f>
        <v>0</v>
      </c>
      <c r="C13" s="911">
        <f>SUM(C6:C12)</f>
        <v>943043242</v>
      </c>
      <c r="D13" s="911">
        <f t="shared" si="0"/>
        <v>1213172851.2</v>
      </c>
      <c r="E13" s="949">
        <f t="shared" si="1"/>
        <v>0</v>
      </c>
      <c r="F13" s="949">
        <f t="shared" si="1"/>
        <v>0</v>
      </c>
      <c r="G13" s="950">
        <f t="shared" si="1"/>
        <v>0</v>
      </c>
      <c r="H13" s="950">
        <f t="shared" si="1"/>
        <v>0</v>
      </c>
      <c r="I13" s="950">
        <f t="shared" si="1"/>
        <v>0</v>
      </c>
      <c r="J13" s="951">
        <f>SUM(J6:J12)</f>
        <v>1213172851.2</v>
      </c>
      <c r="L13" s="1026"/>
    </row>
    <row r="14" spans="1:10" s="22" customFormat="1" ht="12.75" thickBot="1">
      <c r="A14" s="196" t="s">
        <v>468</v>
      </c>
      <c r="B14" s="183"/>
      <c r="C14" s="911">
        <v>0</v>
      </c>
      <c r="D14" s="911">
        <f>SUM(E14:J14)</f>
        <v>0</v>
      </c>
      <c r="E14" s="949"/>
      <c r="F14" s="949"/>
      <c r="G14" s="950"/>
      <c r="H14" s="950"/>
      <c r="I14" s="950"/>
      <c r="J14" s="951"/>
    </row>
    <row r="15" spans="1:10" s="23" customFormat="1" ht="12.75" thickBot="1">
      <c r="A15" s="196" t="s">
        <v>272</v>
      </c>
      <c r="B15" s="183">
        <v>0</v>
      </c>
      <c r="C15" s="911">
        <v>0</v>
      </c>
      <c r="D15" s="911">
        <f>SUM(E15:J15)</f>
        <v>0</v>
      </c>
      <c r="E15" s="949"/>
      <c r="F15" s="949"/>
      <c r="G15" s="950"/>
      <c r="H15" s="950"/>
      <c r="I15" s="950"/>
      <c r="J15" s="951"/>
    </row>
    <row r="16" spans="1:10" ht="12">
      <c r="A16" s="298" t="s">
        <v>516</v>
      </c>
      <c r="B16" s="172"/>
      <c r="C16" s="912">
        <v>1980048</v>
      </c>
      <c r="D16" s="915">
        <f t="shared" si="0"/>
        <v>2064765</v>
      </c>
      <c r="E16" s="952"/>
      <c r="F16" s="952"/>
      <c r="G16" s="953"/>
      <c r="H16" s="953"/>
      <c r="I16" s="953"/>
      <c r="J16" s="912">
        <v>2064765</v>
      </c>
    </row>
    <row r="17" spans="1:12" ht="25.5" customHeight="1">
      <c r="A17" s="1301" t="s">
        <v>278</v>
      </c>
      <c r="B17" s="170"/>
      <c r="C17" s="913">
        <v>16475747</v>
      </c>
      <c r="D17" s="914">
        <f t="shared" si="0"/>
        <v>3000000</v>
      </c>
      <c r="E17" s="945"/>
      <c r="F17" s="945"/>
      <c r="G17" s="946"/>
      <c r="H17" s="946"/>
      <c r="I17" s="946"/>
      <c r="J17" s="913">
        <v>3000000</v>
      </c>
      <c r="L17" s="178"/>
    </row>
    <row r="18" spans="1:10" ht="12">
      <c r="A18" s="205" t="s">
        <v>558</v>
      </c>
      <c r="B18" s="170"/>
      <c r="C18" s="913">
        <v>0</v>
      </c>
      <c r="D18" s="914">
        <f t="shared" si="0"/>
        <v>26993044</v>
      </c>
      <c r="E18" s="945"/>
      <c r="F18" s="945"/>
      <c r="G18" s="946"/>
      <c r="H18" s="946"/>
      <c r="I18" s="946"/>
      <c r="J18" s="913">
        <v>26993044</v>
      </c>
    </row>
    <row r="19" spans="1:10" ht="12">
      <c r="A19" s="198" t="s">
        <v>175</v>
      </c>
      <c r="B19" s="170"/>
      <c r="C19" s="913">
        <v>9877200</v>
      </c>
      <c r="D19" s="914">
        <f t="shared" si="0"/>
        <v>481200</v>
      </c>
      <c r="E19" s="945"/>
      <c r="F19" s="945"/>
      <c r="G19" s="946"/>
      <c r="H19" s="946"/>
      <c r="I19" s="946"/>
      <c r="J19" s="913">
        <v>481200</v>
      </c>
    </row>
    <row r="20" spans="1:10" ht="12">
      <c r="A20" s="211" t="s">
        <v>478</v>
      </c>
      <c r="B20" s="170"/>
      <c r="C20" s="914">
        <v>4800000</v>
      </c>
      <c r="D20" s="914">
        <f>SUM(E20:J20)</f>
        <v>4800000</v>
      </c>
      <c r="E20" s="945">
        <v>4800000</v>
      </c>
      <c r="F20" s="945"/>
      <c r="G20" s="946"/>
      <c r="H20" s="946"/>
      <c r="I20" s="946"/>
      <c r="J20" s="913"/>
    </row>
    <row r="21" spans="1:10" s="73" customFormat="1" ht="12.75" thickBot="1">
      <c r="A21" s="77" t="s">
        <v>715</v>
      </c>
      <c r="B21" s="190"/>
      <c r="C21" s="914">
        <v>3516119</v>
      </c>
      <c r="D21" s="914">
        <f t="shared" si="0"/>
        <v>0</v>
      </c>
      <c r="E21" s="954"/>
      <c r="F21" s="954"/>
      <c r="G21" s="955"/>
      <c r="H21" s="955"/>
      <c r="I21" s="955"/>
      <c r="J21" s="956"/>
    </row>
    <row r="22" spans="1:10" s="22" customFormat="1" ht="12.75" thickBot="1">
      <c r="A22" s="196" t="s">
        <v>174</v>
      </c>
      <c r="B22" s="183">
        <f>SUM(B16:B21)</f>
        <v>0</v>
      </c>
      <c r="C22" s="911">
        <f>SUM(C16:C21)</f>
        <v>36649114</v>
      </c>
      <c r="D22" s="911">
        <f>SUM(E22:J22)</f>
        <v>37339009</v>
      </c>
      <c r="E22" s="949">
        <f aca="true" t="shared" si="2" ref="E22:J22">SUM(E16:E21)</f>
        <v>4800000</v>
      </c>
      <c r="F22" s="949">
        <f t="shared" si="2"/>
        <v>0</v>
      </c>
      <c r="G22" s="950">
        <f t="shared" si="2"/>
        <v>0</v>
      </c>
      <c r="H22" s="950">
        <f t="shared" si="2"/>
        <v>0</v>
      </c>
      <c r="I22" s="950">
        <f t="shared" si="2"/>
        <v>0</v>
      </c>
      <c r="J22" s="951">
        <f t="shared" si="2"/>
        <v>32539009</v>
      </c>
    </row>
    <row r="23" spans="1:10" ht="27.75" customHeight="1" thickBot="1">
      <c r="A23" s="1300" t="s">
        <v>744</v>
      </c>
      <c r="B23" s="172">
        <v>0</v>
      </c>
      <c r="C23" s="915">
        <v>0</v>
      </c>
      <c r="D23" s="915">
        <f t="shared" si="0"/>
        <v>1576900000</v>
      </c>
      <c r="E23" s="952"/>
      <c r="F23" s="952"/>
      <c r="G23" s="953"/>
      <c r="H23" s="953"/>
      <c r="I23" s="953"/>
      <c r="J23" s="912">
        <v>1576900000</v>
      </c>
    </row>
    <row r="24" spans="1:10" ht="12" hidden="1">
      <c r="A24" s="194" t="s">
        <v>189</v>
      </c>
      <c r="B24" s="170">
        <v>0</v>
      </c>
      <c r="C24" s="914">
        <v>0</v>
      </c>
      <c r="D24" s="914">
        <f t="shared" si="0"/>
        <v>0</v>
      </c>
      <c r="E24" s="945"/>
      <c r="F24" s="945"/>
      <c r="G24" s="946"/>
      <c r="H24" s="946"/>
      <c r="I24" s="946"/>
      <c r="J24" s="913"/>
    </row>
    <row r="25" spans="1:10" ht="12" hidden="1">
      <c r="A25" s="205" t="s">
        <v>490</v>
      </c>
      <c r="B25" s="170"/>
      <c r="C25" s="914">
        <v>0</v>
      </c>
      <c r="D25" s="914">
        <f t="shared" si="0"/>
        <v>0</v>
      </c>
      <c r="E25" s="945"/>
      <c r="F25" s="945"/>
      <c r="G25" s="946"/>
      <c r="H25" s="946"/>
      <c r="I25" s="946"/>
      <c r="J25" s="913"/>
    </row>
    <row r="26" spans="1:10" ht="11.25" hidden="1" thickBot="1">
      <c r="A26" s="195" t="s">
        <v>190</v>
      </c>
      <c r="B26" s="171">
        <v>0</v>
      </c>
      <c r="C26" s="916">
        <v>0</v>
      </c>
      <c r="D26" s="916">
        <f t="shared" si="0"/>
        <v>0</v>
      </c>
      <c r="E26" s="947"/>
      <c r="F26" s="947"/>
      <c r="G26" s="948"/>
      <c r="H26" s="948"/>
      <c r="I26" s="948"/>
      <c r="J26" s="957"/>
    </row>
    <row r="27" spans="1:10" s="22" customFormat="1" ht="12.75" thickBot="1">
      <c r="A27" s="196" t="s">
        <v>188</v>
      </c>
      <c r="B27" s="183">
        <f aca="true" t="shared" si="3" ref="B27:J27">SUM(B23:B26)</f>
        <v>0</v>
      </c>
      <c r="C27" s="911">
        <f>SUM(C23:C26)</f>
        <v>0</v>
      </c>
      <c r="D27" s="911">
        <f t="shared" si="0"/>
        <v>1576900000</v>
      </c>
      <c r="E27" s="949">
        <f t="shared" si="3"/>
        <v>0</v>
      </c>
      <c r="F27" s="949">
        <f t="shared" si="3"/>
        <v>0</v>
      </c>
      <c r="G27" s="950">
        <f t="shared" si="3"/>
        <v>0</v>
      </c>
      <c r="H27" s="950">
        <f t="shared" si="3"/>
        <v>0</v>
      </c>
      <c r="I27" s="950">
        <f t="shared" si="3"/>
        <v>0</v>
      </c>
      <c r="J27" s="951">
        <f t="shared" si="3"/>
        <v>1576900000</v>
      </c>
    </row>
    <row r="28" spans="1:10" ht="12">
      <c r="A28" s="411" t="s">
        <v>674</v>
      </c>
      <c r="B28" s="307"/>
      <c r="C28" s="917">
        <v>1548538</v>
      </c>
      <c r="D28" s="958">
        <f>SUM(E28:J28)</f>
        <v>1546538</v>
      </c>
      <c r="E28" s="959"/>
      <c r="F28" s="927"/>
      <c r="G28" s="927"/>
      <c r="H28" s="927"/>
      <c r="I28" s="927"/>
      <c r="J28" s="917">
        <v>1546538</v>
      </c>
    </row>
    <row r="29" spans="1:10" ht="12.75" thickBot="1">
      <c r="A29" s="298" t="s">
        <v>675</v>
      </c>
      <c r="B29" s="307"/>
      <c r="C29" s="917">
        <v>199357050</v>
      </c>
      <c r="D29" s="958">
        <f>SUM(E29:J29)</f>
        <v>9950000</v>
      </c>
      <c r="E29" s="959"/>
      <c r="F29" s="927"/>
      <c r="G29" s="927"/>
      <c r="H29" s="927"/>
      <c r="I29" s="927"/>
      <c r="J29" s="917">
        <v>9950000</v>
      </c>
    </row>
    <row r="30" spans="1:10" s="22" customFormat="1" ht="12.75" thickBot="1">
      <c r="A30" s="196" t="s">
        <v>176</v>
      </c>
      <c r="B30" s="183">
        <f>SUM(B28:B29)</f>
        <v>0</v>
      </c>
      <c r="C30" s="918">
        <f>SUM(C28:C29)</f>
        <v>200905588</v>
      </c>
      <c r="D30" s="918">
        <f t="shared" si="0"/>
        <v>11496538</v>
      </c>
      <c r="E30" s="949">
        <f aca="true" t="shared" si="4" ref="E30:J30">SUM(E28:E29)</f>
        <v>0</v>
      </c>
      <c r="F30" s="949">
        <f t="shared" si="4"/>
        <v>0</v>
      </c>
      <c r="G30" s="950">
        <f t="shared" si="4"/>
        <v>0</v>
      </c>
      <c r="H30" s="950">
        <f t="shared" si="4"/>
        <v>0</v>
      </c>
      <c r="I30" s="950">
        <f t="shared" si="4"/>
        <v>0</v>
      </c>
      <c r="J30" s="951">
        <f t="shared" si="4"/>
        <v>11496538</v>
      </c>
    </row>
    <row r="31" spans="1:10" ht="11.25" customHeight="1" hidden="1" thickBot="1">
      <c r="A31" s="199" t="s">
        <v>234</v>
      </c>
      <c r="B31" s="176"/>
      <c r="C31" s="911">
        <v>0</v>
      </c>
      <c r="D31" s="911">
        <f t="shared" si="0"/>
        <v>0</v>
      </c>
      <c r="E31" s="960"/>
      <c r="F31" s="960"/>
      <c r="G31" s="961"/>
      <c r="H31" s="961"/>
      <c r="I31" s="961"/>
      <c r="J31" s="962"/>
    </row>
    <row r="32" spans="1:10" ht="12">
      <c r="A32" s="197" t="s">
        <v>94</v>
      </c>
      <c r="B32" s="172"/>
      <c r="C32" s="915">
        <v>63000000</v>
      </c>
      <c r="D32" s="915">
        <f t="shared" si="0"/>
        <v>56000000</v>
      </c>
      <c r="E32" s="952"/>
      <c r="F32" s="952"/>
      <c r="G32" s="953"/>
      <c r="H32" s="953"/>
      <c r="I32" s="953"/>
      <c r="J32" s="912">
        <v>56000000</v>
      </c>
    </row>
    <row r="33" spans="1:10" ht="12.75" thickBot="1">
      <c r="A33" s="195" t="s">
        <v>95</v>
      </c>
      <c r="B33" s="171"/>
      <c r="C33" s="916">
        <v>27000000</v>
      </c>
      <c r="D33" s="916">
        <f t="shared" si="0"/>
        <v>27000000</v>
      </c>
      <c r="E33" s="947"/>
      <c r="F33" s="947"/>
      <c r="G33" s="948"/>
      <c r="H33" s="948"/>
      <c r="I33" s="948"/>
      <c r="J33" s="957">
        <v>27000000</v>
      </c>
    </row>
    <row r="34" spans="1:10" s="23" customFormat="1" ht="12.75" thickBot="1">
      <c r="A34" s="196" t="s">
        <v>177</v>
      </c>
      <c r="B34" s="183">
        <f aca="true" t="shared" si="5" ref="B34:J34">SUM(B32:B33)</f>
        <v>0</v>
      </c>
      <c r="C34" s="911">
        <f>C32+C33</f>
        <v>90000000</v>
      </c>
      <c r="D34" s="911">
        <f t="shared" si="0"/>
        <v>83000000</v>
      </c>
      <c r="E34" s="949">
        <f t="shared" si="5"/>
        <v>0</v>
      </c>
      <c r="F34" s="949">
        <f t="shared" si="5"/>
        <v>0</v>
      </c>
      <c r="G34" s="950">
        <f t="shared" si="5"/>
        <v>0</v>
      </c>
      <c r="H34" s="950">
        <f t="shared" si="5"/>
        <v>0</v>
      </c>
      <c r="I34" s="950">
        <f t="shared" si="5"/>
        <v>0</v>
      </c>
      <c r="J34" s="951">
        <f t="shared" si="5"/>
        <v>83000000</v>
      </c>
    </row>
    <row r="35" spans="1:10" ht="12.75" thickBot="1">
      <c r="A35" s="197" t="s">
        <v>179</v>
      </c>
      <c r="B35" s="172"/>
      <c r="C35" s="915">
        <v>250000000</v>
      </c>
      <c r="D35" s="915">
        <f t="shared" si="0"/>
        <v>310000000</v>
      </c>
      <c r="E35" s="952"/>
      <c r="F35" s="952"/>
      <c r="G35" s="953"/>
      <c r="H35" s="953"/>
      <c r="I35" s="953"/>
      <c r="J35" s="912">
        <v>310000000</v>
      </c>
    </row>
    <row r="36" spans="1:10" ht="12.75" hidden="1" thickBot="1">
      <c r="A36" s="200"/>
      <c r="B36" s="171"/>
      <c r="C36" s="916">
        <v>0</v>
      </c>
      <c r="D36" s="916">
        <f t="shared" si="0"/>
        <v>0</v>
      </c>
      <c r="E36" s="947"/>
      <c r="F36" s="947"/>
      <c r="G36" s="948"/>
      <c r="H36" s="948"/>
      <c r="I36" s="948"/>
      <c r="J36" s="957"/>
    </row>
    <row r="37" spans="1:10" s="8" customFormat="1" ht="12.75" thickBot="1">
      <c r="A37" s="201" t="s">
        <v>178</v>
      </c>
      <c r="B37" s="176">
        <f aca="true" t="shared" si="6" ref="B37:J37">SUM(B35:B36)</f>
        <v>0</v>
      </c>
      <c r="C37" s="911">
        <f>C35+C36</f>
        <v>250000000</v>
      </c>
      <c r="D37" s="911">
        <f t="shared" si="0"/>
        <v>310000000</v>
      </c>
      <c r="E37" s="960">
        <f t="shared" si="6"/>
        <v>0</v>
      </c>
      <c r="F37" s="960">
        <f t="shared" si="6"/>
        <v>0</v>
      </c>
      <c r="G37" s="961">
        <f t="shared" si="6"/>
        <v>0</v>
      </c>
      <c r="H37" s="961">
        <f t="shared" si="6"/>
        <v>0</v>
      </c>
      <c r="I37" s="961">
        <f t="shared" si="6"/>
        <v>0</v>
      </c>
      <c r="J37" s="962">
        <f t="shared" si="6"/>
        <v>310000000</v>
      </c>
    </row>
    <row r="38" spans="1:10" ht="12.75" thickBot="1">
      <c r="A38" s="202" t="s">
        <v>181</v>
      </c>
      <c r="B38" s="172"/>
      <c r="C38" s="915">
        <v>500000</v>
      </c>
      <c r="D38" s="915">
        <f t="shared" si="0"/>
        <v>500000</v>
      </c>
      <c r="E38" s="952"/>
      <c r="F38" s="952"/>
      <c r="G38" s="953"/>
      <c r="H38" s="953"/>
      <c r="I38" s="953"/>
      <c r="J38" s="912">
        <v>500000</v>
      </c>
    </row>
    <row r="39" spans="1:10" ht="12" customHeight="1" hidden="1" thickBot="1">
      <c r="A39" s="204" t="s">
        <v>182</v>
      </c>
      <c r="B39" s="171">
        <v>0</v>
      </c>
      <c r="C39" s="916">
        <v>0</v>
      </c>
      <c r="D39" s="916">
        <f t="shared" si="0"/>
        <v>0</v>
      </c>
      <c r="E39" s="947"/>
      <c r="F39" s="947"/>
      <c r="G39" s="948"/>
      <c r="H39" s="948"/>
      <c r="I39" s="948"/>
      <c r="J39" s="957"/>
    </row>
    <row r="40" spans="1:10" s="8" customFormat="1" ht="12.75" thickBot="1">
      <c r="A40" s="201" t="s">
        <v>180</v>
      </c>
      <c r="B40" s="176">
        <f>SUM(B38:B39)</f>
        <v>0</v>
      </c>
      <c r="C40" s="911">
        <f>C38+C39</f>
        <v>500000</v>
      </c>
      <c r="D40" s="911">
        <f t="shared" si="0"/>
        <v>500000</v>
      </c>
      <c r="E40" s="960">
        <f aca="true" t="shared" si="7" ref="E40:J40">SUM(E38:E39)</f>
        <v>0</v>
      </c>
      <c r="F40" s="960">
        <f t="shared" si="7"/>
        <v>0</v>
      </c>
      <c r="G40" s="961">
        <f t="shared" si="7"/>
        <v>0</v>
      </c>
      <c r="H40" s="961">
        <f t="shared" si="7"/>
        <v>0</v>
      </c>
      <c r="I40" s="961">
        <f t="shared" si="7"/>
        <v>0</v>
      </c>
      <c r="J40" s="962">
        <f t="shared" si="7"/>
        <v>500000</v>
      </c>
    </row>
    <row r="41" spans="1:10" s="23" customFormat="1" ht="12.75" thickBot="1">
      <c r="A41" s="196" t="s">
        <v>146</v>
      </c>
      <c r="B41" s="183" t="e">
        <f>B37+#REF!+B40</f>
        <v>#REF!</v>
      </c>
      <c r="C41" s="911">
        <f>C37+C40</f>
        <v>250500000</v>
      </c>
      <c r="D41" s="911">
        <f t="shared" si="0"/>
        <v>310500000</v>
      </c>
      <c r="E41" s="949">
        <f aca="true" t="shared" si="8" ref="E41:J41">E37+E40</f>
        <v>0</v>
      </c>
      <c r="F41" s="949">
        <f t="shared" si="8"/>
        <v>0</v>
      </c>
      <c r="G41" s="949">
        <f t="shared" si="8"/>
        <v>0</v>
      </c>
      <c r="H41" s="949">
        <f t="shared" si="8"/>
        <v>0</v>
      </c>
      <c r="I41" s="949">
        <f t="shared" si="8"/>
        <v>0</v>
      </c>
      <c r="J41" s="949">
        <f t="shared" si="8"/>
        <v>310500000</v>
      </c>
    </row>
    <row r="42" spans="1:10" ht="12">
      <c r="A42" s="197" t="s">
        <v>2</v>
      </c>
      <c r="B42" s="172"/>
      <c r="C42" s="1086">
        <v>500000</v>
      </c>
      <c r="D42" s="915">
        <f t="shared" si="0"/>
        <v>420000</v>
      </c>
      <c r="E42" s="952">
        <v>420000</v>
      </c>
      <c r="F42" s="952"/>
      <c r="G42" s="953"/>
      <c r="H42" s="953"/>
      <c r="I42" s="953"/>
      <c r="J42" s="912"/>
    </row>
    <row r="43" spans="1:10" ht="12">
      <c r="A43" s="298" t="s">
        <v>820</v>
      </c>
      <c r="B43" s="172"/>
      <c r="C43" s="1086">
        <v>4485480</v>
      </c>
      <c r="D43" s="915">
        <f t="shared" si="0"/>
        <v>4847020</v>
      </c>
      <c r="E43" s="952"/>
      <c r="F43" s="952"/>
      <c r="G43" s="953"/>
      <c r="H43" s="953"/>
      <c r="I43" s="953"/>
      <c r="J43" s="912">
        <v>4847020</v>
      </c>
    </row>
    <row r="44" spans="1:10" ht="12">
      <c r="A44" s="203" t="s">
        <v>314</v>
      </c>
      <c r="B44" s="170"/>
      <c r="C44" s="1087">
        <v>1000000</v>
      </c>
      <c r="D44" s="914">
        <f t="shared" si="0"/>
        <v>1000000</v>
      </c>
      <c r="E44" s="945"/>
      <c r="F44" s="945"/>
      <c r="G44" s="946"/>
      <c r="H44" s="946"/>
      <c r="I44" s="946"/>
      <c r="J44" s="913">
        <v>1000000</v>
      </c>
    </row>
    <row r="45" spans="1:10" ht="12.75" thickBot="1">
      <c r="A45" s="200" t="s">
        <v>1</v>
      </c>
      <c r="B45" s="171"/>
      <c r="C45" s="1088">
        <v>1000000</v>
      </c>
      <c r="D45" s="916">
        <f t="shared" si="0"/>
        <v>1000000</v>
      </c>
      <c r="E45" s="947"/>
      <c r="F45" s="947"/>
      <c r="G45" s="948"/>
      <c r="H45" s="948"/>
      <c r="I45" s="948"/>
      <c r="J45" s="957">
        <v>1000000</v>
      </c>
    </row>
    <row r="46" spans="1:10" s="8" customFormat="1" ht="12.75" thickBot="1">
      <c r="A46" s="201" t="s">
        <v>147</v>
      </c>
      <c r="B46" s="176">
        <f>SUM(B42:B45)</f>
        <v>0</v>
      </c>
      <c r="C46" s="911">
        <f>SUM(C42:C45)</f>
        <v>6985480</v>
      </c>
      <c r="D46" s="911">
        <f t="shared" si="0"/>
        <v>7267020</v>
      </c>
      <c r="E46" s="960">
        <f aca="true" t="shared" si="9" ref="E46:J46">SUM(E42:E45)</f>
        <v>420000</v>
      </c>
      <c r="F46" s="960">
        <f t="shared" si="9"/>
        <v>0</v>
      </c>
      <c r="G46" s="961">
        <f t="shared" si="9"/>
        <v>0</v>
      </c>
      <c r="H46" s="961">
        <f t="shared" si="9"/>
        <v>0</v>
      </c>
      <c r="I46" s="961">
        <f t="shared" si="9"/>
        <v>0</v>
      </c>
      <c r="J46" s="962">
        <f t="shared" si="9"/>
        <v>6847020</v>
      </c>
    </row>
    <row r="47" spans="1:10" s="8" customFormat="1" ht="12.75" thickBot="1">
      <c r="A47" s="201" t="s">
        <v>202</v>
      </c>
      <c r="B47" s="176"/>
      <c r="C47" s="911">
        <v>2420000</v>
      </c>
      <c r="D47" s="911">
        <f t="shared" si="0"/>
        <v>550000</v>
      </c>
      <c r="E47" s="960"/>
      <c r="F47" s="960"/>
      <c r="G47" s="961"/>
      <c r="H47" s="961"/>
      <c r="I47" s="961">
        <v>50000</v>
      </c>
      <c r="J47" s="962">
        <v>500000</v>
      </c>
    </row>
    <row r="48" spans="1:10" ht="12">
      <c r="A48" s="298" t="s">
        <v>481</v>
      </c>
      <c r="B48" s="172"/>
      <c r="C48" s="915">
        <v>24937200</v>
      </c>
      <c r="D48" s="915">
        <f t="shared" si="0"/>
        <v>23140189</v>
      </c>
      <c r="E48" s="952"/>
      <c r="F48" s="963">
        <v>16135200</v>
      </c>
      <c r="G48" s="953"/>
      <c r="H48" s="953"/>
      <c r="I48" s="953">
        <v>7004989</v>
      </c>
      <c r="J48" s="912"/>
    </row>
    <row r="49" spans="1:10" ht="12">
      <c r="A49" s="197" t="s">
        <v>3</v>
      </c>
      <c r="B49" s="172"/>
      <c r="C49" s="915">
        <v>48468950</v>
      </c>
      <c r="D49" s="915">
        <f>SUM(E49:J49)</f>
        <v>48815394</v>
      </c>
      <c r="E49" s="952">
        <v>4678812</v>
      </c>
      <c r="F49" s="963">
        <v>2250000</v>
      </c>
      <c r="G49" s="953">
        <v>3000000</v>
      </c>
      <c r="H49" s="953"/>
      <c r="I49" s="953"/>
      <c r="J49" s="912">
        <v>38886582</v>
      </c>
    </row>
    <row r="50" spans="1:10" ht="12">
      <c r="A50" s="205" t="s">
        <v>482</v>
      </c>
      <c r="B50" s="170"/>
      <c r="C50" s="914">
        <v>2774500</v>
      </c>
      <c r="D50" s="914">
        <f>SUM(E50:J50)</f>
        <v>2674500</v>
      </c>
      <c r="E50" s="945"/>
      <c r="F50" s="964">
        <v>274500</v>
      </c>
      <c r="G50" s="946"/>
      <c r="H50" s="946"/>
      <c r="I50" s="946"/>
      <c r="J50" s="913">
        <v>2400000</v>
      </c>
    </row>
    <row r="51" spans="1:10" ht="12">
      <c r="A51" s="200" t="s">
        <v>376</v>
      </c>
      <c r="B51" s="171"/>
      <c r="C51" s="914">
        <v>8600000</v>
      </c>
      <c r="D51" s="914">
        <f t="shared" si="0"/>
        <v>5145000</v>
      </c>
      <c r="E51" s="947"/>
      <c r="F51" s="965"/>
      <c r="G51" s="948">
        <v>5145000</v>
      </c>
      <c r="H51" s="948"/>
      <c r="I51" s="948"/>
      <c r="J51" s="957"/>
    </row>
    <row r="52" spans="1:10" ht="12">
      <c r="A52" s="200" t="s">
        <v>4</v>
      </c>
      <c r="B52" s="171"/>
      <c r="C52" s="914">
        <v>94488</v>
      </c>
      <c r="D52" s="914">
        <f t="shared" si="0"/>
        <v>94488</v>
      </c>
      <c r="E52" s="947"/>
      <c r="F52" s="965">
        <v>94488</v>
      </c>
      <c r="G52" s="948"/>
      <c r="H52" s="948"/>
      <c r="I52" s="948"/>
      <c r="J52" s="957"/>
    </row>
    <row r="53" spans="1:10" ht="12.75" thickBot="1">
      <c r="A53" s="200" t="s">
        <v>375</v>
      </c>
      <c r="B53" s="171"/>
      <c r="C53" s="916">
        <v>200000</v>
      </c>
      <c r="D53" s="916">
        <f t="shared" si="0"/>
        <v>70000</v>
      </c>
      <c r="E53" s="947"/>
      <c r="F53" s="965"/>
      <c r="G53" s="948">
        <v>70000</v>
      </c>
      <c r="H53" s="948"/>
      <c r="I53" s="948"/>
      <c r="J53" s="957"/>
    </row>
    <row r="54" spans="1:10" s="8" customFormat="1" ht="12" customHeight="1" thickBot="1">
      <c r="A54" s="201" t="s">
        <v>196</v>
      </c>
      <c r="B54" s="176">
        <f>SUM(B48:B53)</f>
        <v>0</v>
      </c>
      <c r="C54" s="911">
        <f>SUM(C42:C45)</f>
        <v>6985480</v>
      </c>
      <c r="D54" s="911">
        <f t="shared" si="0"/>
        <v>79939571</v>
      </c>
      <c r="E54" s="960">
        <f aca="true" t="shared" si="10" ref="E54:J54">SUM(E48:E53)</f>
        <v>4678812</v>
      </c>
      <c r="F54" s="966">
        <f t="shared" si="10"/>
        <v>18754188</v>
      </c>
      <c r="G54" s="961">
        <f t="shared" si="10"/>
        <v>8215000</v>
      </c>
      <c r="H54" s="961">
        <f t="shared" si="10"/>
        <v>0</v>
      </c>
      <c r="I54" s="961">
        <f t="shared" si="10"/>
        <v>7004989</v>
      </c>
      <c r="J54" s="962">
        <f t="shared" si="10"/>
        <v>41286582</v>
      </c>
    </row>
    <row r="55" spans="1:10" ht="12">
      <c r="A55" s="197" t="s">
        <v>197</v>
      </c>
      <c r="B55" s="172"/>
      <c r="C55" s="915">
        <v>13038490</v>
      </c>
      <c r="D55" s="915">
        <f t="shared" si="0"/>
        <v>14318208</v>
      </c>
      <c r="E55" s="952">
        <v>75588</v>
      </c>
      <c r="F55" s="963"/>
      <c r="G55" s="953"/>
      <c r="H55" s="953"/>
      <c r="I55" s="953"/>
      <c r="J55" s="912">
        <v>14242620</v>
      </c>
    </row>
    <row r="56" spans="1:10" ht="12.75" thickBot="1">
      <c r="A56" s="195" t="s">
        <v>198</v>
      </c>
      <c r="B56" s="171"/>
      <c r="C56" s="916">
        <v>13520000</v>
      </c>
      <c r="D56" s="916">
        <f t="shared" si="0"/>
        <v>12909000</v>
      </c>
      <c r="E56" s="947">
        <v>60000</v>
      </c>
      <c r="F56" s="965"/>
      <c r="G56" s="948">
        <v>1800000</v>
      </c>
      <c r="H56" s="948"/>
      <c r="I56" s="948">
        <v>75000</v>
      </c>
      <c r="J56" s="957">
        <v>10974000</v>
      </c>
    </row>
    <row r="57" spans="1:10" ht="12.75" thickBot="1">
      <c r="A57" s="201" t="s">
        <v>199</v>
      </c>
      <c r="B57" s="176">
        <f>SUM(B55:B56)</f>
        <v>0</v>
      </c>
      <c r="C57" s="911">
        <f>C55+C56</f>
        <v>26558490</v>
      </c>
      <c r="D57" s="911">
        <f t="shared" si="0"/>
        <v>27227208</v>
      </c>
      <c r="E57" s="960">
        <f aca="true" t="shared" si="11" ref="E57:J57">SUM(E55:E56)</f>
        <v>135588</v>
      </c>
      <c r="F57" s="966">
        <f t="shared" si="11"/>
        <v>0</v>
      </c>
      <c r="G57" s="961">
        <f t="shared" si="11"/>
        <v>1800000</v>
      </c>
      <c r="H57" s="961">
        <f t="shared" si="11"/>
        <v>0</v>
      </c>
      <c r="I57" s="961">
        <f t="shared" si="11"/>
        <v>75000</v>
      </c>
      <c r="J57" s="962">
        <f t="shared" si="11"/>
        <v>25216620</v>
      </c>
    </row>
    <row r="58" spans="1:10" ht="12.75" thickBot="1">
      <c r="A58" s="201" t="s">
        <v>203</v>
      </c>
      <c r="B58" s="176">
        <v>0</v>
      </c>
      <c r="C58" s="911">
        <v>33969816</v>
      </c>
      <c r="D58" s="911">
        <f t="shared" si="0"/>
        <v>39440004</v>
      </c>
      <c r="E58" s="960"/>
      <c r="F58" s="966"/>
      <c r="G58" s="961"/>
      <c r="H58" s="961"/>
      <c r="I58" s="961"/>
      <c r="J58" s="962">
        <v>39440004</v>
      </c>
    </row>
    <row r="59" spans="1:10" ht="12">
      <c r="A59" s="197" t="s">
        <v>200</v>
      </c>
      <c r="B59" s="172">
        <v>0</v>
      </c>
      <c r="C59" s="915">
        <v>199493055</v>
      </c>
      <c r="D59" s="915">
        <f t="shared" si="0"/>
        <v>12319500</v>
      </c>
      <c r="E59" s="952"/>
      <c r="F59" s="963"/>
      <c r="G59" s="953"/>
      <c r="H59" s="953"/>
      <c r="I59" s="953"/>
      <c r="J59" s="912">
        <v>12319500</v>
      </c>
    </row>
    <row r="60" spans="1:10" ht="12.75" thickBot="1">
      <c r="A60" s="194" t="s">
        <v>5</v>
      </c>
      <c r="B60" s="170"/>
      <c r="C60" s="914">
        <v>16351025</v>
      </c>
      <c r="D60" s="914">
        <f t="shared" si="0"/>
        <v>174685125</v>
      </c>
      <c r="E60" s="945"/>
      <c r="F60" s="964">
        <v>16945475</v>
      </c>
      <c r="G60" s="946"/>
      <c r="H60" s="946"/>
      <c r="I60" s="946">
        <v>157739650</v>
      </c>
      <c r="J60" s="913"/>
    </row>
    <row r="61" spans="1:10" ht="12.75" thickBot="1">
      <c r="A61" s="201" t="s">
        <v>201</v>
      </c>
      <c r="B61" s="176">
        <f>SUM(B59:B60)</f>
        <v>0</v>
      </c>
      <c r="C61" s="911">
        <v>215844080</v>
      </c>
      <c r="D61" s="911">
        <f t="shared" si="0"/>
        <v>187004625</v>
      </c>
      <c r="E61" s="960">
        <f aca="true" t="shared" si="12" ref="E61:J61">SUM(E59:E60)</f>
        <v>0</v>
      </c>
      <c r="F61" s="966">
        <f t="shared" si="12"/>
        <v>16945475</v>
      </c>
      <c r="G61" s="961">
        <f t="shared" si="12"/>
        <v>0</v>
      </c>
      <c r="H61" s="961">
        <f t="shared" si="12"/>
        <v>0</v>
      </c>
      <c r="I61" s="961">
        <f t="shared" si="12"/>
        <v>157739650</v>
      </c>
      <c r="J61" s="962">
        <f t="shared" si="12"/>
        <v>12319500</v>
      </c>
    </row>
    <row r="62" spans="1:10" s="8" customFormat="1" ht="12.75" thickBot="1">
      <c r="A62" s="201" t="s">
        <v>204</v>
      </c>
      <c r="B62" s="176"/>
      <c r="C62" s="911">
        <v>39103703</v>
      </c>
      <c r="D62" s="967">
        <f t="shared" si="0"/>
        <v>37777865</v>
      </c>
      <c r="E62" s="960">
        <v>20409</v>
      </c>
      <c r="F62" s="966">
        <v>9638909</v>
      </c>
      <c r="G62" s="961">
        <v>1894050</v>
      </c>
      <c r="H62" s="961"/>
      <c r="I62" s="961">
        <v>1758900</v>
      </c>
      <c r="J62" s="962">
        <v>24465597</v>
      </c>
    </row>
    <row r="63" spans="1:10" s="8" customFormat="1" ht="12.75" thickBot="1">
      <c r="A63" s="206" t="s">
        <v>676</v>
      </c>
      <c r="B63" s="177"/>
      <c r="C63" s="919">
        <v>233926675</v>
      </c>
      <c r="D63" s="948">
        <f t="shared" si="0"/>
        <v>83586572</v>
      </c>
      <c r="E63" s="968"/>
      <c r="F63" s="969"/>
      <c r="G63" s="970"/>
      <c r="H63" s="970"/>
      <c r="I63" s="970"/>
      <c r="J63" s="971">
        <v>83586572</v>
      </c>
    </row>
    <row r="64" spans="1:10" ht="12.75" thickBot="1">
      <c r="A64" s="201" t="s">
        <v>62</v>
      </c>
      <c r="B64" s="176"/>
      <c r="C64" s="920">
        <v>0</v>
      </c>
      <c r="D64" s="1084">
        <f t="shared" si="0"/>
        <v>0</v>
      </c>
      <c r="E64" s="960"/>
      <c r="F64" s="966"/>
      <c r="G64" s="961"/>
      <c r="H64" s="961"/>
      <c r="I64" s="961"/>
      <c r="J64" s="962"/>
    </row>
    <row r="65" spans="1:10" s="8" customFormat="1" ht="12" hidden="1">
      <c r="A65" s="206" t="s">
        <v>205</v>
      </c>
      <c r="B65" s="177"/>
      <c r="C65" s="919">
        <v>0</v>
      </c>
      <c r="D65" s="979">
        <f aca="true" t="shared" si="13" ref="D65:D83">SUM(E65:J65)</f>
        <v>0</v>
      </c>
      <c r="E65" s="968"/>
      <c r="F65" s="969"/>
      <c r="G65" s="970"/>
      <c r="H65" s="970"/>
      <c r="I65" s="970"/>
      <c r="J65" s="971"/>
    </row>
    <row r="66" spans="1:10" ht="12.75" thickBot="1">
      <c r="A66" s="201" t="s">
        <v>469</v>
      </c>
      <c r="B66" s="176"/>
      <c r="C66" s="1085">
        <v>0</v>
      </c>
      <c r="D66" s="961">
        <f t="shared" si="13"/>
        <v>0</v>
      </c>
      <c r="E66" s="960"/>
      <c r="F66" s="966"/>
      <c r="G66" s="961"/>
      <c r="H66" s="961"/>
      <c r="I66" s="961"/>
      <c r="J66" s="962"/>
    </row>
    <row r="67" spans="1:10" ht="12">
      <c r="A67" s="298" t="s">
        <v>491</v>
      </c>
      <c r="B67" s="172"/>
      <c r="C67" s="915">
        <v>0</v>
      </c>
      <c r="D67" s="915">
        <f t="shared" si="13"/>
        <v>0</v>
      </c>
      <c r="E67" s="952"/>
      <c r="F67" s="963"/>
      <c r="G67" s="953"/>
      <c r="H67" s="953"/>
      <c r="I67" s="953"/>
      <c r="J67" s="912"/>
    </row>
    <row r="68" spans="1:10" ht="12.75" thickBot="1">
      <c r="A68" s="195" t="s">
        <v>206</v>
      </c>
      <c r="B68" s="171">
        <v>0</v>
      </c>
      <c r="C68" s="916">
        <v>0</v>
      </c>
      <c r="D68" s="916">
        <f t="shared" si="13"/>
        <v>0</v>
      </c>
      <c r="E68" s="947"/>
      <c r="F68" s="965"/>
      <c r="G68" s="948"/>
      <c r="H68" s="948"/>
      <c r="I68" s="948"/>
      <c r="J68" s="957"/>
    </row>
    <row r="69" spans="1:10" ht="12.75" thickBot="1">
      <c r="A69" s="201" t="s">
        <v>206</v>
      </c>
      <c r="B69" s="176"/>
      <c r="C69" s="911">
        <v>0</v>
      </c>
      <c r="D69" s="911">
        <f t="shared" si="13"/>
        <v>0</v>
      </c>
      <c r="E69" s="960">
        <f aca="true" t="shared" si="14" ref="E69:J69">SUM(E66:E68)</f>
        <v>0</v>
      </c>
      <c r="F69" s="966">
        <f t="shared" si="14"/>
        <v>0</v>
      </c>
      <c r="G69" s="961">
        <f t="shared" si="14"/>
        <v>0</v>
      </c>
      <c r="H69" s="961">
        <f t="shared" si="14"/>
        <v>0</v>
      </c>
      <c r="I69" s="961">
        <f t="shared" si="14"/>
        <v>0</v>
      </c>
      <c r="J69" s="962">
        <f t="shared" si="14"/>
        <v>0</v>
      </c>
    </row>
    <row r="70" spans="1:10" s="23" customFormat="1" ht="13.5" thickBot="1">
      <c r="A70" s="207" t="s">
        <v>106</v>
      </c>
      <c r="B70" s="174">
        <f>B47+B54+B57+B58+B61+B62+B63+B64+B65+B69</f>
        <v>0</v>
      </c>
      <c r="C70" s="921">
        <v>636897902</v>
      </c>
      <c r="D70" s="921">
        <f t="shared" si="13"/>
        <v>455525845</v>
      </c>
      <c r="E70" s="949">
        <f aca="true" t="shared" si="15" ref="E70:J70">E47+E54+E57+E58+E61+E62+E63+E64+E65+E69</f>
        <v>4834809</v>
      </c>
      <c r="F70" s="972">
        <f t="shared" si="15"/>
        <v>45338572</v>
      </c>
      <c r="G70" s="950">
        <f t="shared" si="15"/>
        <v>11909050</v>
      </c>
      <c r="H70" s="950">
        <f t="shared" si="15"/>
        <v>0</v>
      </c>
      <c r="I70" s="950">
        <f t="shared" si="15"/>
        <v>166628539</v>
      </c>
      <c r="J70" s="951">
        <f t="shared" si="15"/>
        <v>226814875</v>
      </c>
    </row>
    <row r="71" spans="1:10" s="8" customFormat="1" ht="12.75" thickBot="1">
      <c r="A71" s="201" t="s">
        <v>207</v>
      </c>
      <c r="B71" s="176">
        <v>0</v>
      </c>
      <c r="C71" s="911">
        <v>0</v>
      </c>
      <c r="D71" s="911">
        <f t="shared" si="13"/>
        <v>0</v>
      </c>
      <c r="E71" s="960"/>
      <c r="F71" s="960"/>
      <c r="G71" s="961"/>
      <c r="H71" s="961"/>
      <c r="I71" s="961"/>
      <c r="J71" s="962"/>
    </row>
    <row r="72" spans="1:10" ht="12">
      <c r="A72" s="197" t="s">
        <v>208</v>
      </c>
      <c r="B72" s="172">
        <v>0</v>
      </c>
      <c r="C72" s="915">
        <v>0</v>
      </c>
      <c r="D72" s="915">
        <f t="shared" si="13"/>
        <v>0</v>
      </c>
      <c r="E72" s="952"/>
      <c r="F72" s="952"/>
      <c r="G72" s="953"/>
      <c r="H72" s="953"/>
      <c r="I72" s="953"/>
      <c r="J72" s="912"/>
    </row>
    <row r="73" spans="1:10" ht="12.75" thickBot="1">
      <c r="A73" s="195" t="s">
        <v>6</v>
      </c>
      <c r="B73" s="171"/>
      <c r="C73" s="916">
        <v>0</v>
      </c>
      <c r="D73" s="916">
        <f t="shared" si="13"/>
        <v>0</v>
      </c>
      <c r="E73" s="947"/>
      <c r="F73" s="947"/>
      <c r="G73" s="948"/>
      <c r="H73" s="948"/>
      <c r="I73" s="948"/>
      <c r="J73" s="957"/>
    </row>
    <row r="74" spans="1:10" ht="12.75" thickBot="1">
      <c r="A74" s="201" t="s">
        <v>209</v>
      </c>
      <c r="B74" s="176">
        <f aca="true" t="shared" si="16" ref="B74:J74">SUM(B72:B73)</f>
        <v>0</v>
      </c>
      <c r="C74" s="911">
        <v>0</v>
      </c>
      <c r="D74" s="911">
        <f t="shared" si="13"/>
        <v>0</v>
      </c>
      <c r="E74" s="960">
        <f t="shared" si="16"/>
        <v>0</v>
      </c>
      <c r="F74" s="960">
        <f t="shared" si="16"/>
        <v>0</v>
      </c>
      <c r="G74" s="961">
        <f t="shared" si="16"/>
        <v>0</v>
      </c>
      <c r="H74" s="961">
        <f t="shared" si="16"/>
        <v>0</v>
      </c>
      <c r="I74" s="961">
        <f t="shared" si="16"/>
        <v>0</v>
      </c>
      <c r="J74" s="962">
        <f t="shared" si="16"/>
        <v>0</v>
      </c>
    </row>
    <row r="75" spans="1:10" s="8" customFormat="1" ht="12.75" thickBot="1">
      <c r="A75" s="206" t="s">
        <v>210</v>
      </c>
      <c r="B75" s="177">
        <v>0</v>
      </c>
      <c r="C75" s="922">
        <v>0</v>
      </c>
      <c r="D75" s="922">
        <f t="shared" si="13"/>
        <v>0</v>
      </c>
      <c r="E75" s="968"/>
      <c r="F75" s="968"/>
      <c r="G75" s="970"/>
      <c r="H75" s="970"/>
      <c r="I75" s="970"/>
      <c r="J75" s="971"/>
    </row>
    <row r="76" spans="1:10" s="8" customFormat="1" ht="12.75" thickBot="1">
      <c r="A76" s="201" t="s">
        <v>335</v>
      </c>
      <c r="B76" s="176">
        <v>0</v>
      </c>
      <c r="C76" s="911">
        <v>0</v>
      </c>
      <c r="D76" s="911">
        <f t="shared" si="13"/>
        <v>0</v>
      </c>
      <c r="E76" s="960"/>
      <c r="F76" s="960"/>
      <c r="G76" s="961"/>
      <c r="H76" s="961"/>
      <c r="I76" s="961"/>
      <c r="J76" s="962"/>
    </row>
    <row r="77" spans="1:10" s="23" customFormat="1" ht="13.5" thickBot="1">
      <c r="A77" s="207" t="s">
        <v>150</v>
      </c>
      <c r="B77" s="174">
        <f aca="true" t="shared" si="17" ref="B77:J77">B71+B74+B75+B76</f>
        <v>0</v>
      </c>
      <c r="C77" s="923">
        <v>0</v>
      </c>
      <c r="D77" s="923">
        <f t="shared" si="13"/>
        <v>0</v>
      </c>
      <c r="E77" s="973">
        <f t="shared" si="17"/>
        <v>0</v>
      </c>
      <c r="F77" s="973">
        <f t="shared" si="17"/>
        <v>0</v>
      </c>
      <c r="G77" s="974">
        <f t="shared" si="17"/>
        <v>0</v>
      </c>
      <c r="H77" s="974">
        <f t="shared" si="17"/>
        <v>0</v>
      </c>
      <c r="I77" s="974">
        <f t="shared" si="17"/>
        <v>0</v>
      </c>
      <c r="J77" s="975">
        <f t="shared" si="17"/>
        <v>0</v>
      </c>
    </row>
    <row r="78" spans="1:10" s="8" customFormat="1" ht="12.75" thickBot="1">
      <c r="A78" s="201" t="s">
        <v>211</v>
      </c>
      <c r="B78" s="176">
        <v>0</v>
      </c>
      <c r="C78" s="911">
        <v>0</v>
      </c>
      <c r="D78" s="911">
        <f t="shared" si="13"/>
        <v>0</v>
      </c>
      <c r="E78" s="960"/>
      <c r="F78" s="960"/>
      <c r="G78" s="961"/>
      <c r="H78" s="961"/>
      <c r="I78" s="961"/>
      <c r="J78" s="962"/>
    </row>
    <row r="79" spans="1:10" s="8" customFormat="1" ht="12.75" thickBot="1">
      <c r="A79" s="201" t="s">
        <v>665</v>
      </c>
      <c r="B79" s="176">
        <v>0</v>
      </c>
      <c r="C79" s="911">
        <v>0</v>
      </c>
      <c r="D79" s="911">
        <f t="shared" si="13"/>
        <v>0</v>
      </c>
      <c r="E79" s="960"/>
      <c r="F79" s="960"/>
      <c r="G79" s="961"/>
      <c r="H79" s="961"/>
      <c r="I79" s="961"/>
      <c r="J79" s="962"/>
    </row>
    <row r="80" spans="1:10" s="10" customFormat="1" ht="12.75" thickBot="1">
      <c r="A80" s="200" t="s">
        <v>648</v>
      </c>
      <c r="B80" s="171">
        <v>0</v>
      </c>
      <c r="C80" s="916">
        <v>40229130</v>
      </c>
      <c r="D80" s="916">
        <f t="shared" si="13"/>
        <v>39694923</v>
      </c>
      <c r="E80" s="947"/>
      <c r="F80" s="947"/>
      <c r="G80" s="948"/>
      <c r="H80" s="948"/>
      <c r="I80" s="948">
        <v>39694923</v>
      </c>
      <c r="J80" s="957"/>
    </row>
    <row r="81" spans="1:10" ht="12.75" thickBot="1">
      <c r="A81" s="201" t="s">
        <v>212</v>
      </c>
      <c r="B81" s="176">
        <f>SUM(B80:B80)</f>
        <v>0</v>
      </c>
      <c r="C81" s="918">
        <f>SUM(C80:C80)</f>
        <v>40229130</v>
      </c>
      <c r="D81" s="918">
        <f t="shared" si="13"/>
        <v>39694923</v>
      </c>
      <c r="E81" s="960">
        <f aca="true" t="shared" si="18" ref="E81:J81">SUM(E80:E80)</f>
        <v>0</v>
      </c>
      <c r="F81" s="960">
        <f t="shared" si="18"/>
        <v>0</v>
      </c>
      <c r="G81" s="961">
        <f t="shared" si="18"/>
        <v>0</v>
      </c>
      <c r="H81" s="961">
        <f t="shared" si="18"/>
        <v>0</v>
      </c>
      <c r="I81" s="961">
        <f t="shared" si="18"/>
        <v>39694923</v>
      </c>
      <c r="J81" s="962">
        <f t="shared" si="18"/>
        <v>0</v>
      </c>
    </row>
    <row r="82" spans="1:10" s="23" customFormat="1" ht="12.75" thickBot="1">
      <c r="A82" s="196" t="s">
        <v>151</v>
      </c>
      <c r="B82" s="183">
        <f>B78+B81</f>
        <v>0</v>
      </c>
      <c r="C82" s="918">
        <v>40229130</v>
      </c>
      <c r="D82" s="918">
        <f t="shared" si="13"/>
        <v>39694923</v>
      </c>
      <c r="E82" s="949">
        <f aca="true" t="shared" si="19" ref="E82:J82">E78+E81</f>
        <v>0</v>
      </c>
      <c r="F82" s="949">
        <f t="shared" si="19"/>
        <v>0</v>
      </c>
      <c r="G82" s="950">
        <f t="shared" si="19"/>
        <v>0</v>
      </c>
      <c r="H82" s="950">
        <f t="shared" si="19"/>
        <v>0</v>
      </c>
      <c r="I82" s="950">
        <f t="shared" si="19"/>
        <v>39694923</v>
      </c>
      <c r="J82" s="951">
        <f t="shared" si="19"/>
        <v>0</v>
      </c>
    </row>
    <row r="83" spans="1:10" s="10" customFormat="1" ht="12.75" thickBot="1">
      <c r="A83" s="197" t="s">
        <v>216</v>
      </c>
      <c r="B83" s="172"/>
      <c r="C83" s="915">
        <v>2327340</v>
      </c>
      <c r="D83" s="915">
        <f t="shared" si="13"/>
        <v>1837200</v>
      </c>
      <c r="E83" s="952">
        <v>1837200</v>
      </c>
      <c r="F83" s="952"/>
      <c r="G83" s="953"/>
      <c r="H83" s="953"/>
      <c r="I83" s="953"/>
      <c r="J83" s="912"/>
    </row>
    <row r="84" spans="1:10" s="10" customFormat="1" ht="12.75" hidden="1" thickBot="1">
      <c r="A84" s="205"/>
      <c r="B84" s="170"/>
      <c r="C84" s="914"/>
      <c r="D84" s="914"/>
      <c r="E84" s="945"/>
      <c r="F84" s="945"/>
      <c r="G84" s="946"/>
      <c r="H84" s="946"/>
      <c r="I84" s="946"/>
      <c r="J84" s="919"/>
    </row>
    <row r="85" spans="1:10" s="10" customFormat="1" ht="12.75" hidden="1" thickBot="1">
      <c r="A85" s="208"/>
      <c r="B85" s="171">
        <v>0</v>
      </c>
      <c r="C85" s="916">
        <f>SUM(D85:I85)</f>
        <v>0</v>
      </c>
      <c r="D85" s="916">
        <f>SUM(E85:J85)</f>
        <v>0</v>
      </c>
      <c r="E85" s="947"/>
      <c r="F85" s="947"/>
      <c r="G85" s="948"/>
      <c r="H85" s="948"/>
      <c r="I85" s="948"/>
      <c r="J85" s="957"/>
    </row>
    <row r="86" spans="1:10" s="9" customFormat="1" ht="12.75" thickBot="1">
      <c r="A86" s="201" t="s">
        <v>223</v>
      </c>
      <c r="B86" s="176">
        <f>SUM(B83:B85)</f>
        <v>0</v>
      </c>
      <c r="C86" s="918">
        <v>2327340</v>
      </c>
      <c r="D86" s="918">
        <f>SUM(E86:J86)</f>
        <v>1837200</v>
      </c>
      <c r="E86" s="960">
        <f aca="true" t="shared" si="20" ref="E86:J86">SUM(E83:E85)</f>
        <v>1837200</v>
      </c>
      <c r="F86" s="960">
        <f t="shared" si="20"/>
        <v>0</v>
      </c>
      <c r="G86" s="961">
        <f t="shared" si="20"/>
        <v>0</v>
      </c>
      <c r="H86" s="961">
        <f t="shared" si="20"/>
        <v>0</v>
      </c>
      <c r="I86" s="961">
        <f t="shared" si="20"/>
        <v>0</v>
      </c>
      <c r="J86" s="962">
        <f t="shared" si="20"/>
        <v>0</v>
      </c>
    </row>
    <row r="87" spans="1:10" s="9" customFormat="1" ht="25.5" customHeight="1" thickBot="1">
      <c r="A87" s="1299" t="s">
        <v>470</v>
      </c>
      <c r="B87" s="309"/>
      <c r="C87" s="924">
        <v>0</v>
      </c>
      <c r="D87" s="924">
        <f>SUM(E87:J87)</f>
        <v>0</v>
      </c>
      <c r="E87" s="976"/>
      <c r="F87" s="926"/>
      <c r="G87" s="926"/>
      <c r="H87" s="926"/>
      <c r="I87" s="926"/>
      <c r="J87" s="977"/>
    </row>
    <row r="88" spans="1:10" s="10" customFormat="1" ht="12.75" hidden="1" thickBot="1">
      <c r="A88" s="308"/>
      <c r="B88" s="310"/>
      <c r="C88" s="925">
        <v>0</v>
      </c>
      <c r="D88" s="925">
        <f>SUM(E88:J88)</f>
        <v>0</v>
      </c>
      <c r="E88" s="978"/>
      <c r="F88" s="978"/>
      <c r="G88" s="979"/>
      <c r="H88" s="979"/>
      <c r="I88" s="979"/>
      <c r="J88" s="980"/>
    </row>
    <row r="89" spans="1:10" s="9" customFormat="1" ht="12.75" hidden="1">
      <c r="A89" s="301"/>
      <c r="B89" s="299"/>
      <c r="C89" s="926"/>
      <c r="D89" s="926"/>
      <c r="E89" s="737"/>
      <c r="F89" s="737"/>
      <c r="G89" s="737"/>
      <c r="H89" s="737"/>
      <c r="I89" s="737"/>
      <c r="J89" s="981"/>
    </row>
    <row r="90" spans="1:10" s="9" customFormat="1" ht="12.75" hidden="1">
      <c r="A90" s="301"/>
      <c r="B90" s="299"/>
      <c r="C90" s="737"/>
      <c r="D90" s="737"/>
      <c r="E90" s="737"/>
      <c r="F90" s="737"/>
      <c r="G90" s="737"/>
      <c r="H90" s="737"/>
      <c r="I90" s="737"/>
      <c r="J90" s="981"/>
    </row>
    <row r="91" spans="1:10" s="10" customFormat="1" ht="12.75" hidden="1" thickBot="1">
      <c r="A91" s="301"/>
      <c r="B91" s="300"/>
      <c r="C91" s="927"/>
      <c r="D91" s="927"/>
      <c r="E91" s="927"/>
      <c r="F91" s="927"/>
      <c r="G91" s="927"/>
      <c r="H91" s="927"/>
      <c r="I91" s="927"/>
      <c r="J91" s="982"/>
    </row>
    <row r="92" spans="1:10" s="9" customFormat="1" ht="12.75" thickBot="1">
      <c r="A92" s="196" t="s">
        <v>473</v>
      </c>
      <c r="B92" s="176">
        <f>SUM(B91:B91)</f>
        <v>0</v>
      </c>
      <c r="C92" s="918">
        <v>0</v>
      </c>
      <c r="D92" s="918">
        <f>SUM(E92:J92)</f>
        <v>0</v>
      </c>
      <c r="E92" s="962">
        <f aca="true" t="shared" si="21" ref="E92:J92">SUM(E87:E91)</f>
        <v>0</v>
      </c>
      <c r="F92" s="962">
        <f t="shared" si="21"/>
        <v>0</v>
      </c>
      <c r="G92" s="962">
        <f t="shared" si="21"/>
        <v>0</v>
      </c>
      <c r="H92" s="962">
        <f t="shared" si="21"/>
        <v>0</v>
      </c>
      <c r="I92" s="962">
        <f t="shared" si="21"/>
        <v>0</v>
      </c>
      <c r="J92" s="962">
        <f t="shared" si="21"/>
        <v>0</v>
      </c>
    </row>
    <row r="93" spans="1:10" s="11" customFormat="1" ht="12.75" thickBot="1">
      <c r="A93" s="196" t="s">
        <v>231</v>
      </c>
      <c r="B93" s="183">
        <f>B86+B92</f>
        <v>0</v>
      </c>
      <c r="C93" s="918">
        <v>2327340</v>
      </c>
      <c r="D93" s="918">
        <f>SUM(E93:J93)</f>
        <v>1837200</v>
      </c>
      <c r="E93" s="949">
        <f aca="true" t="shared" si="22" ref="E93:J93">E86+E92</f>
        <v>1837200</v>
      </c>
      <c r="F93" s="949">
        <f t="shared" si="22"/>
        <v>0</v>
      </c>
      <c r="G93" s="950">
        <f t="shared" si="22"/>
        <v>0</v>
      </c>
      <c r="H93" s="950">
        <f t="shared" si="22"/>
        <v>0</v>
      </c>
      <c r="I93" s="950">
        <f t="shared" si="22"/>
        <v>0</v>
      </c>
      <c r="J93" s="951">
        <f t="shared" si="22"/>
        <v>0</v>
      </c>
    </row>
    <row r="94" spans="1:10" s="11" customFormat="1" ht="12">
      <c r="A94" s="209"/>
      <c r="B94" s="175"/>
      <c r="C94" s="928"/>
      <c r="D94" s="928"/>
      <c r="E94" s="983"/>
      <c r="F94" s="983"/>
      <c r="G94" s="984"/>
      <c r="H94" s="984"/>
      <c r="I94" s="984"/>
      <c r="J94" s="984"/>
    </row>
    <row r="95" spans="1:10" s="11" customFormat="1" ht="12">
      <c r="A95" s="578"/>
      <c r="B95" s="579"/>
      <c r="C95" s="929"/>
      <c r="D95" s="929"/>
      <c r="E95" s="929"/>
      <c r="F95" s="929"/>
      <c r="G95" s="929"/>
      <c r="H95" s="929"/>
      <c r="I95" s="929"/>
      <c r="J95" s="929"/>
    </row>
    <row r="96" spans="1:10" s="581" customFormat="1" ht="30.75" customHeight="1">
      <c r="A96" s="1296" t="s">
        <v>650</v>
      </c>
      <c r="B96" s="580"/>
      <c r="C96" s="930">
        <v>16278000</v>
      </c>
      <c r="D96" s="930">
        <f>SUM(E96:J96)</f>
        <v>30000000</v>
      </c>
      <c r="E96" s="930"/>
      <c r="F96" s="930"/>
      <c r="G96" s="930"/>
      <c r="H96" s="930"/>
      <c r="I96" s="930"/>
      <c r="J96" s="930">
        <v>30000000</v>
      </c>
    </row>
    <row r="97" spans="1:10" s="581" customFormat="1" ht="12.75" thickBot="1">
      <c r="A97" s="200" t="s">
        <v>649</v>
      </c>
      <c r="B97" s="582"/>
      <c r="C97" s="931">
        <v>48434073</v>
      </c>
      <c r="D97" s="930">
        <f>SUM(E97:J97)</f>
        <v>101403119</v>
      </c>
      <c r="E97" s="931"/>
      <c r="F97" s="931"/>
      <c r="G97" s="931"/>
      <c r="H97" s="931"/>
      <c r="I97" s="931"/>
      <c r="J97" s="931">
        <v>101403119</v>
      </c>
    </row>
    <row r="98" spans="1:10" s="9" customFormat="1" ht="12.75" thickBot="1">
      <c r="A98" s="201" t="s">
        <v>217</v>
      </c>
      <c r="B98" s="176">
        <v>0</v>
      </c>
      <c r="C98" s="918">
        <f>C97+C96</f>
        <v>64712073</v>
      </c>
      <c r="D98" s="918">
        <f aca="true" t="shared" si="23" ref="D98:D111">SUM(E98:J98)</f>
        <v>131403119</v>
      </c>
      <c r="E98" s="960"/>
      <c r="F98" s="960"/>
      <c r="G98" s="961"/>
      <c r="H98" s="961"/>
      <c r="I98" s="961"/>
      <c r="J98" s="962">
        <f>J96+J97</f>
        <v>131403119</v>
      </c>
    </row>
    <row r="99" spans="1:10" ht="12.75" thickBot="1">
      <c r="A99" s="206" t="s">
        <v>218</v>
      </c>
      <c r="B99" s="177">
        <v>0</v>
      </c>
      <c r="C99" s="932">
        <v>0</v>
      </c>
      <c r="D99" s="932">
        <f t="shared" si="23"/>
        <v>0</v>
      </c>
      <c r="E99" s="968"/>
      <c r="F99" s="968"/>
      <c r="G99" s="970"/>
      <c r="H99" s="970"/>
      <c r="I99" s="970"/>
      <c r="J99" s="971"/>
    </row>
    <row r="100" spans="1:10" s="8" customFormat="1" ht="12.75" thickBot="1">
      <c r="A100" s="201" t="s">
        <v>26</v>
      </c>
      <c r="B100" s="176">
        <v>0</v>
      </c>
      <c r="C100" s="918">
        <v>0</v>
      </c>
      <c r="D100" s="918">
        <f t="shared" si="23"/>
        <v>0</v>
      </c>
      <c r="E100" s="960"/>
      <c r="F100" s="960"/>
      <c r="G100" s="961"/>
      <c r="H100" s="961"/>
      <c r="I100" s="961"/>
      <c r="J100" s="962"/>
    </row>
    <row r="101" spans="1:10" s="8" customFormat="1" ht="12.75" thickBot="1">
      <c r="A101" s="201" t="s">
        <v>219</v>
      </c>
      <c r="B101" s="176">
        <v>0</v>
      </c>
      <c r="C101" s="918">
        <v>0</v>
      </c>
      <c r="D101" s="918">
        <f t="shared" si="23"/>
        <v>0</v>
      </c>
      <c r="E101" s="960"/>
      <c r="F101" s="960"/>
      <c r="G101" s="961"/>
      <c r="H101" s="961"/>
      <c r="I101" s="961"/>
      <c r="J101" s="962"/>
    </row>
    <row r="102" spans="1:10" ht="12">
      <c r="A102" s="215" t="s">
        <v>677</v>
      </c>
      <c r="B102" s="172">
        <v>0</v>
      </c>
      <c r="C102" s="933">
        <v>3000000</v>
      </c>
      <c r="D102" s="933">
        <f t="shared" si="23"/>
        <v>0</v>
      </c>
      <c r="E102" s="963"/>
      <c r="F102" s="963"/>
      <c r="G102" s="1031"/>
      <c r="H102" s="953"/>
      <c r="I102" s="953"/>
      <c r="J102" s="912"/>
    </row>
    <row r="103" spans="1:10" ht="12">
      <c r="A103" s="215" t="s">
        <v>708</v>
      </c>
      <c r="B103" s="172"/>
      <c r="C103" s="933">
        <v>389043</v>
      </c>
      <c r="D103" s="933">
        <f t="shared" si="23"/>
        <v>0</v>
      </c>
      <c r="E103" s="963"/>
      <c r="F103" s="963"/>
      <c r="G103" s="1031"/>
      <c r="H103" s="953"/>
      <c r="I103" s="953"/>
      <c r="J103" s="912"/>
    </row>
    <row r="104" spans="1:10" ht="12">
      <c r="A104" s="215" t="s">
        <v>709</v>
      </c>
      <c r="B104" s="172"/>
      <c r="C104" s="933">
        <v>40845</v>
      </c>
      <c r="D104" s="933">
        <f t="shared" si="23"/>
        <v>0</v>
      </c>
      <c r="E104" s="963"/>
      <c r="F104" s="963"/>
      <c r="G104" s="1031"/>
      <c r="H104" s="953"/>
      <c r="I104" s="953"/>
      <c r="J104" s="912"/>
    </row>
    <row r="105" spans="1:10" ht="12">
      <c r="A105" s="198" t="s">
        <v>233</v>
      </c>
      <c r="B105" s="170">
        <v>0</v>
      </c>
      <c r="C105" s="934">
        <v>243034</v>
      </c>
      <c r="D105" s="933">
        <f t="shared" si="23"/>
        <v>828900</v>
      </c>
      <c r="E105" s="964"/>
      <c r="F105" s="964"/>
      <c r="G105" s="1032"/>
      <c r="H105" s="946"/>
      <c r="I105" s="946"/>
      <c r="J105" s="913">
        <v>828900</v>
      </c>
    </row>
    <row r="106" spans="1:10" s="10" customFormat="1" ht="12">
      <c r="A106" s="211" t="s">
        <v>635</v>
      </c>
      <c r="B106" s="170"/>
      <c r="C106" s="934">
        <v>900000</v>
      </c>
      <c r="D106" s="938">
        <f t="shared" si="23"/>
        <v>1750000</v>
      </c>
      <c r="E106" s="945"/>
      <c r="F106" s="945"/>
      <c r="G106" s="946"/>
      <c r="H106" s="946"/>
      <c r="I106" s="946"/>
      <c r="J106" s="913">
        <v>1750000</v>
      </c>
    </row>
    <row r="107" spans="1:10" s="10" customFormat="1" ht="24.75" customHeight="1">
      <c r="A107" s="203" t="s">
        <v>296</v>
      </c>
      <c r="B107" s="170">
        <v>0</v>
      </c>
      <c r="C107" s="935">
        <v>19217166</v>
      </c>
      <c r="D107" s="938">
        <f t="shared" si="23"/>
        <v>0</v>
      </c>
      <c r="E107" s="945"/>
      <c r="F107" s="945"/>
      <c r="G107" s="946"/>
      <c r="H107" s="946"/>
      <c r="I107" s="946"/>
      <c r="J107" s="909"/>
    </row>
    <row r="108" spans="1:10" s="10" customFormat="1" ht="12">
      <c r="A108" s="211"/>
      <c r="B108" s="170"/>
      <c r="C108" s="935"/>
      <c r="D108" s="938">
        <f t="shared" si="23"/>
        <v>0</v>
      </c>
      <c r="E108" s="945"/>
      <c r="F108" s="945"/>
      <c r="G108" s="946"/>
      <c r="H108" s="946"/>
      <c r="I108" s="946"/>
      <c r="J108" s="909"/>
    </row>
    <row r="109" spans="1:10" s="10" customFormat="1" ht="12">
      <c r="A109" s="501" t="s">
        <v>745</v>
      </c>
      <c r="B109" s="170">
        <v>0</v>
      </c>
      <c r="C109" s="934"/>
      <c r="D109" s="938">
        <f t="shared" si="23"/>
        <v>100000</v>
      </c>
      <c r="E109" s="945"/>
      <c r="F109" s="945"/>
      <c r="G109" s="946"/>
      <c r="H109" s="946"/>
      <c r="I109" s="946"/>
      <c r="J109" s="913">
        <v>100000</v>
      </c>
    </row>
    <row r="110" spans="1:10" s="10" customFormat="1" ht="25.5" customHeight="1">
      <c r="A110" s="204" t="s">
        <v>295</v>
      </c>
      <c r="B110" s="171"/>
      <c r="C110" s="936">
        <v>144634364</v>
      </c>
      <c r="D110" s="937">
        <f t="shared" si="23"/>
        <v>186745398</v>
      </c>
      <c r="E110" s="947"/>
      <c r="F110" s="947"/>
      <c r="G110" s="948"/>
      <c r="H110" s="948"/>
      <c r="I110" s="948"/>
      <c r="J110" s="910">
        <f>174765198+11980200</f>
        <v>186745398</v>
      </c>
    </row>
    <row r="111" spans="1:12" s="10" customFormat="1" ht="23.25" customHeight="1">
      <c r="A111" s="288" t="s">
        <v>489</v>
      </c>
      <c r="B111" s="171"/>
      <c r="C111" s="937">
        <v>0</v>
      </c>
      <c r="D111" s="937">
        <f t="shared" si="23"/>
        <v>0</v>
      </c>
      <c r="E111" s="947"/>
      <c r="F111" s="947"/>
      <c r="G111" s="948"/>
      <c r="H111" s="948"/>
      <c r="I111" s="948"/>
      <c r="J111" s="910"/>
      <c r="L111" s="310"/>
    </row>
    <row r="112" spans="1:10" s="10" customFormat="1" ht="24.75" customHeight="1">
      <c r="A112" s="1298" t="s">
        <v>569</v>
      </c>
      <c r="B112" s="171"/>
      <c r="C112" s="937"/>
      <c r="D112" s="937"/>
      <c r="E112" s="947"/>
      <c r="F112" s="947"/>
      <c r="G112" s="948"/>
      <c r="H112" s="948"/>
      <c r="I112" s="948"/>
      <c r="J112" s="910"/>
    </row>
    <row r="113" spans="1:12" s="10" customFormat="1" ht="25.5" customHeight="1">
      <c r="A113" s="1302" t="s">
        <v>488</v>
      </c>
      <c r="B113" s="170"/>
      <c r="C113" s="938">
        <v>0</v>
      </c>
      <c r="D113" s="938">
        <f aca="true" t="shared" si="24" ref="D113:D151">SUM(E113:J113)</f>
        <v>0</v>
      </c>
      <c r="E113" s="945"/>
      <c r="F113" s="945"/>
      <c r="G113" s="946"/>
      <c r="H113" s="946"/>
      <c r="I113" s="946"/>
      <c r="J113" s="909"/>
      <c r="L113" s="310"/>
    </row>
    <row r="114" spans="1:12" s="10" customFormat="1" ht="12.75" thickBot="1">
      <c r="A114" s="288"/>
      <c r="B114" s="173"/>
      <c r="C114" s="932">
        <v>0</v>
      </c>
      <c r="D114" s="938">
        <f t="shared" si="24"/>
        <v>0</v>
      </c>
      <c r="E114" s="978"/>
      <c r="F114" s="978"/>
      <c r="G114" s="979"/>
      <c r="H114" s="979"/>
      <c r="I114" s="979"/>
      <c r="J114" s="985"/>
      <c r="L114" s="310"/>
    </row>
    <row r="115" spans="1:10" s="9" customFormat="1" ht="12.75" thickBot="1">
      <c r="A115" s="201" t="s">
        <v>220</v>
      </c>
      <c r="B115" s="176">
        <f>SUM(B102:B113)</f>
        <v>0</v>
      </c>
      <c r="C115" s="918">
        <f>SUM(C102:C114)</f>
        <v>168424452</v>
      </c>
      <c r="D115" s="918">
        <f t="shared" si="24"/>
        <v>189424298</v>
      </c>
      <c r="E115" s="960">
        <f aca="true" t="shared" si="25" ref="E115:J115">SUM(E102:E114)</f>
        <v>0</v>
      </c>
      <c r="F115" s="960">
        <f t="shared" si="25"/>
        <v>0</v>
      </c>
      <c r="G115" s="960">
        <f t="shared" si="25"/>
        <v>0</v>
      </c>
      <c r="H115" s="960">
        <f t="shared" si="25"/>
        <v>0</v>
      </c>
      <c r="I115" s="960">
        <f t="shared" si="25"/>
        <v>0</v>
      </c>
      <c r="J115" s="960">
        <f t="shared" si="25"/>
        <v>189424298</v>
      </c>
    </row>
    <row r="116" spans="1:10" s="9" customFormat="1" ht="12.75" thickBot="1">
      <c r="A116" s="206" t="s">
        <v>221</v>
      </c>
      <c r="B116" s="177">
        <v>0</v>
      </c>
      <c r="C116" s="932">
        <v>0</v>
      </c>
      <c r="D116" s="932">
        <f t="shared" si="24"/>
        <v>0</v>
      </c>
      <c r="E116" s="968"/>
      <c r="F116" s="968"/>
      <c r="G116" s="970"/>
      <c r="H116" s="970"/>
      <c r="I116" s="970"/>
      <c r="J116" s="971"/>
    </row>
    <row r="117" spans="1:10" s="9" customFormat="1" ht="12.75" thickBot="1">
      <c r="A117" s="201" t="s">
        <v>222</v>
      </c>
      <c r="B117" s="176">
        <v>0</v>
      </c>
      <c r="C117" s="918">
        <v>0</v>
      </c>
      <c r="D117" s="918">
        <f t="shared" si="24"/>
        <v>0</v>
      </c>
      <c r="E117" s="960"/>
      <c r="F117" s="960"/>
      <c r="G117" s="961"/>
      <c r="H117" s="961"/>
      <c r="I117" s="961"/>
      <c r="J117" s="962"/>
    </row>
    <row r="118" spans="1:10" s="10" customFormat="1" ht="14.25" customHeight="1">
      <c r="A118" s="210" t="s">
        <v>27</v>
      </c>
      <c r="B118" s="172"/>
      <c r="C118" s="933">
        <v>4500000</v>
      </c>
      <c r="D118" s="933">
        <f t="shared" si="24"/>
        <v>4500000</v>
      </c>
      <c r="E118" s="952"/>
      <c r="F118" s="952"/>
      <c r="G118" s="953"/>
      <c r="H118" s="953"/>
      <c r="I118" s="953"/>
      <c r="J118" s="912">
        <v>4500000</v>
      </c>
    </row>
    <row r="119" spans="1:10" s="10" customFormat="1" ht="33" customHeight="1">
      <c r="A119" s="1297" t="s">
        <v>746</v>
      </c>
      <c r="B119" s="170">
        <v>0</v>
      </c>
      <c r="C119" s="938">
        <v>0</v>
      </c>
      <c r="D119" s="938">
        <f t="shared" si="24"/>
        <v>150000</v>
      </c>
      <c r="E119" s="945"/>
      <c r="F119" s="945"/>
      <c r="G119" s="946"/>
      <c r="H119" s="946"/>
      <c r="I119" s="946"/>
      <c r="J119" s="913">
        <v>150000</v>
      </c>
    </row>
    <row r="120" spans="1:10" s="10" customFormat="1" ht="14.25" customHeight="1">
      <c r="A120" s="198" t="s">
        <v>28</v>
      </c>
      <c r="B120" s="170"/>
      <c r="C120" s="938">
        <v>500000</v>
      </c>
      <c r="D120" s="938">
        <f t="shared" si="24"/>
        <v>500000</v>
      </c>
      <c r="E120" s="945"/>
      <c r="F120" s="945"/>
      <c r="G120" s="946"/>
      <c r="H120" s="946"/>
      <c r="I120" s="946"/>
      <c r="J120" s="913">
        <v>500000</v>
      </c>
    </row>
    <row r="121" spans="1:10" s="10" customFormat="1" ht="29.25" customHeight="1">
      <c r="A121" s="1297" t="s">
        <v>747</v>
      </c>
      <c r="B121" s="171"/>
      <c r="C121" s="937">
        <v>0</v>
      </c>
      <c r="D121" s="938">
        <f t="shared" si="24"/>
        <v>200000</v>
      </c>
      <c r="E121" s="947"/>
      <c r="F121" s="947"/>
      <c r="G121" s="948"/>
      <c r="H121" s="948"/>
      <c r="I121" s="948"/>
      <c r="J121" s="957">
        <v>200000</v>
      </c>
    </row>
    <row r="122" spans="1:10" s="10" customFormat="1" ht="14.25" customHeight="1">
      <c r="A122" s="1079" t="s">
        <v>748</v>
      </c>
      <c r="B122" s="171"/>
      <c r="C122" s="937">
        <v>0</v>
      </c>
      <c r="D122" s="938">
        <f t="shared" si="24"/>
        <v>250000</v>
      </c>
      <c r="E122" s="947"/>
      <c r="F122" s="947"/>
      <c r="G122" s="948"/>
      <c r="H122" s="948"/>
      <c r="I122" s="948"/>
      <c r="J122" s="957">
        <v>250000</v>
      </c>
    </row>
    <row r="123" spans="1:10" s="10" customFormat="1" ht="29.25" customHeight="1">
      <c r="A123" s="1298" t="s">
        <v>494</v>
      </c>
      <c r="B123" s="171"/>
      <c r="C123" s="937">
        <v>2400000</v>
      </c>
      <c r="D123" s="938">
        <f t="shared" si="24"/>
        <v>2400000</v>
      </c>
      <c r="E123" s="947"/>
      <c r="F123" s="947"/>
      <c r="G123" s="948"/>
      <c r="H123" s="948"/>
      <c r="I123" s="948"/>
      <c r="J123" s="957">
        <v>2400000</v>
      </c>
    </row>
    <row r="124" spans="1:10" s="10" customFormat="1" ht="14.25" customHeight="1" thickBot="1">
      <c r="A124" s="211" t="s">
        <v>678</v>
      </c>
      <c r="B124" s="191">
        <v>0</v>
      </c>
      <c r="C124" s="939">
        <v>13271000</v>
      </c>
      <c r="D124" s="938">
        <f t="shared" si="24"/>
        <v>0</v>
      </c>
      <c r="E124" s="986"/>
      <c r="F124" s="986"/>
      <c r="G124" s="987"/>
      <c r="H124" s="987"/>
      <c r="I124" s="987"/>
      <c r="J124" s="988"/>
    </row>
    <row r="125" spans="1:10" s="9" customFormat="1" ht="14.25" customHeight="1" thickBot="1">
      <c r="A125" s="212" t="s">
        <v>29</v>
      </c>
      <c r="B125" s="176">
        <f>SUM(B118:B124)</f>
        <v>0</v>
      </c>
      <c r="C125" s="918">
        <f>SUM(C118:C124)</f>
        <v>20671000</v>
      </c>
      <c r="D125" s="918">
        <f t="shared" si="24"/>
        <v>8000000</v>
      </c>
      <c r="E125" s="960">
        <f aca="true" t="shared" si="26" ref="E125:J125">SUM(E118:E124)</f>
        <v>0</v>
      </c>
      <c r="F125" s="960">
        <f t="shared" si="26"/>
        <v>0</v>
      </c>
      <c r="G125" s="961">
        <f t="shared" si="26"/>
        <v>0</v>
      </c>
      <c r="H125" s="961">
        <f t="shared" si="26"/>
        <v>0</v>
      </c>
      <c r="I125" s="961">
        <f t="shared" si="26"/>
        <v>0</v>
      </c>
      <c r="J125" s="962">
        <f t="shared" si="26"/>
        <v>8000000</v>
      </c>
    </row>
    <row r="126" spans="1:10" s="9" customFormat="1" ht="14.25" customHeight="1" thickBot="1">
      <c r="A126" s="213" t="s">
        <v>109</v>
      </c>
      <c r="B126" s="177"/>
      <c r="C126" s="932">
        <v>101784403</v>
      </c>
      <c r="D126" s="932">
        <f t="shared" si="24"/>
        <v>120316212</v>
      </c>
      <c r="E126" s="968"/>
      <c r="F126" s="968"/>
      <c r="G126" s="970"/>
      <c r="H126" s="970"/>
      <c r="I126" s="970"/>
      <c r="J126" s="989">
        <v>120316212</v>
      </c>
    </row>
    <row r="127" spans="1:12" s="11" customFormat="1" ht="14.25" customHeight="1" thickBot="1">
      <c r="A127" s="214" t="s">
        <v>30</v>
      </c>
      <c r="B127" s="183">
        <f>B98+B99+B100+B101+B115+B116+B117+B125+B126</f>
        <v>0</v>
      </c>
      <c r="C127" s="918">
        <v>355591928</v>
      </c>
      <c r="D127" s="918">
        <f t="shared" si="24"/>
        <v>449143629</v>
      </c>
      <c r="E127" s="949">
        <f aca="true" t="shared" si="27" ref="E127:J127">E98+E99+E100+E101+E115+E116+E117+E125+E126</f>
        <v>0</v>
      </c>
      <c r="F127" s="949">
        <f t="shared" si="27"/>
        <v>0</v>
      </c>
      <c r="G127" s="950">
        <f t="shared" si="27"/>
        <v>0</v>
      </c>
      <c r="H127" s="950">
        <f t="shared" si="27"/>
        <v>0</v>
      </c>
      <c r="I127" s="950">
        <f t="shared" si="27"/>
        <v>0</v>
      </c>
      <c r="J127" s="951">
        <f t="shared" si="27"/>
        <v>449143629</v>
      </c>
      <c r="L127" s="562"/>
    </row>
    <row r="128" spans="1:10" s="9" customFormat="1" ht="14.25" customHeight="1" thickBot="1">
      <c r="A128" s="206" t="s">
        <v>31</v>
      </c>
      <c r="B128" s="177">
        <v>0</v>
      </c>
      <c r="C128" s="932">
        <v>0</v>
      </c>
      <c r="D128" s="932">
        <f t="shared" si="24"/>
        <v>0</v>
      </c>
      <c r="E128" s="968"/>
      <c r="F128" s="968"/>
      <c r="G128" s="970"/>
      <c r="H128" s="970"/>
      <c r="I128" s="970"/>
      <c r="J128" s="971"/>
    </row>
    <row r="129" spans="1:10" s="9" customFormat="1" ht="14.25" customHeight="1" thickBot="1">
      <c r="A129" s="201" t="s">
        <v>32</v>
      </c>
      <c r="B129" s="176"/>
      <c r="C129" s="918">
        <v>0</v>
      </c>
      <c r="D129" s="918">
        <f t="shared" si="24"/>
        <v>0</v>
      </c>
      <c r="E129" s="960"/>
      <c r="F129" s="960"/>
      <c r="G129" s="961"/>
      <c r="H129" s="961"/>
      <c r="I129" s="961"/>
      <c r="J129" s="962"/>
    </row>
    <row r="130" spans="1:10" s="9" customFormat="1" ht="24" customHeight="1" thickBot="1">
      <c r="A130" s="199" t="s">
        <v>273</v>
      </c>
      <c r="B130" s="176">
        <v>0</v>
      </c>
      <c r="C130" s="918">
        <v>0</v>
      </c>
      <c r="D130" s="918">
        <f t="shared" si="24"/>
        <v>0</v>
      </c>
      <c r="E130" s="960"/>
      <c r="F130" s="960"/>
      <c r="G130" s="961"/>
      <c r="H130" s="961"/>
      <c r="I130" s="961"/>
      <c r="J130" s="990"/>
    </row>
    <row r="131" spans="1:10" s="10" customFormat="1" ht="12">
      <c r="A131" s="215" t="s">
        <v>710</v>
      </c>
      <c r="B131" s="172">
        <v>0</v>
      </c>
      <c r="C131" s="933">
        <v>17000000</v>
      </c>
      <c r="D131" s="933">
        <f t="shared" si="24"/>
        <v>70000000</v>
      </c>
      <c r="E131" s="952"/>
      <c r="F131" s="952"/>
      <c r="G131" s="953"/>
      <c r="H131" s="953"/>
      <c r="I131" s="953"/>
      <c r="J131" s="1033">
        <v>70000000</v>
      </c>
    </row>
    <row r="132" spans="1:10" s="10" customFormat="1" ht="12.75" thickBot="1">
      <c r="A132" s="211" t="s">
        <v>679</v>
      </c>
      <c r="B132" s="170">
        <v>0</v>
      </c>
      <c r="C132" s="938">
        <v>14000000</v>
      </c>
      <c r="D132" s="938">
        <f t="shared" si="24"/>
        <v>13725000</v>
      </c>
      <c r="E132" s="945"/>
      <c r="F132" s="945"/>
      <c r="G132" s="946"/>
      <c r="H132" s="946"/>
      <c r="I132" s="946"/>
      <c r="J132" s="909">
        <v>13725000</v>
      </c>
    </row>
    <row r="133" spans="1:10" s="9" customFormat="1" ht="14.25" customHeight="1" thickBot="1">
      <c r="A133" s="201" t="s">
        <v>33</v>
      </c>
      <c r="B133" s="176">
        <v>0</v>
      </c>
      <c r="C133" s="918">
        <v>31000000</v>
      </c>
      <c r="D133" s="918">
        <f t="shared" si="24"/>
        <v>83725000</v>
      </c>
      <c r="E133" s="960">
        <f aca="true" t="shared" si="28" ref="E133:J133">SUM(E131:E132)</f>
        <v>0</v>
      </c>
      <c r="F133" s="960">
        <f t="shared" si="28"/>
        <v>0</v>
      </c>
      <c r="G133" s="961">
        <f t="shared" si="28"/>
        <v>0</v>
      </c>
      <c r="H133" s="961">
        <f t="shared" si="28"/>
        <v>0</v>
      </c>
      <c r="I133" s="961">
        <f t="shared" si="28"/>
        <v>0</v>
      </c>
      <c r="J133" s="962">
        <f t="shared" si="28"/>
        <v>83725000</v>
      </c>
    </row>
    <row r="134" spans="1:10" s="9" customFormat="1" ht="14.25" customHeight="1" thickBot="1">
      <c r="A134" s="201" t="s">
        <v>538</v>
      </c>
      <c r="B134" s="176">
        <v>0</v>
      </c>
      <c r="C134" s="918"/>
      <c r="D134" s="918">
        <f t="shared" si="24"/>
        <v>0</v>
      </c>
      <c r="E134" s="960"/>
      <c r="F134" s="960"/>
      <c r="G134" s="961"/>
      <c r="H134" s="961"/>
      <c r="I134" s="961"/>
      <c r="J134" s="962"/>
    </row>
    <row r="135" spans="1:10" s="10" customFormat="1" ht="12.75" thickBot="1">
      <c r="A135" s="197" t="s">
        <v>38</v>
      </c>
      <c r="B135" s="172"/>
      <c r="C135" s="933">
        <v>2000000</v>
      </c>
      <c r="D135" s="933">
        <f t="shared" si="24"/>
        <v>2000000</v>
      </c>
      <c r="E135" s="952">
        <v>2000000</v>
      </c>
      <c r="F135" s="952"/>
      <c r="G135" s="953"/>
      <c r="H135" s="953"/>
      <c r="I135" s="953"/>
      <c r="J135" s="912"/>
    </row>
    <row r="136" spans="1:10" s="10" customFormat="1" ht="14.25" customHeight="1" hidden="1" thickBot="1">
      <c r="A136" s="205"/>
      <c r="B136" s="171">
        <v>0</v>
      </c>
      <c r="C136" s="937">
        <v>0</v>
      </c>
      <c r="D136" s="937">
        <f>SUM(E136:J136)</f>
        <v>0</v>
      </c>
      <c r="E136" s="947"/>
      <c r="F136" s="947"/>
      <c r="G136" s="948"/>
      <c r="H136" s="948"/>
      <c r="I136" s="948"/>
      <c r="J136" s="913"/>
    </row>
    <row r="137" spans="1:10" s="9" customFormat="1" ht="14.25" customHeight="1" thickBot="1">
      <c r="A137" s="201" t="s">
        <v>34</v>
      </c>
      <c r="B137" s="176">
        <f>SUM(B135:B136)</f>
        <v>0</v>
      </c>
      <c r="C137" s="918">
        <v>2000000</v>
      </c>
      <c r="D137" s="918">
        <f t="shared" si="24"/>
        <v>2000000</v>
      </c>
      <c r="E137" s="960">
        <f aca="true" t="shared" si="29" ref="E137:J137">SUM(E135:E136)</f>
        <v>2000000</v>
      </c>
      <c r="F137" s="960">
        <f t="shared" si="29"/>
        <v>0</v>
      </c>
      <c r="G137" s="961">
        <f t="shared" si="29"/>
        <v>0</v>
      </c>
      <c r="H137" s="961">
        <f t="shared" si="29"/>
        <v>0</v>
      </c>
      <c r="I137" s="961">
        <f t="shared" si="29"/>
        <v>0</v>
      </c>
      <c r="J137" s="962">
        <f t="shared" si="29"/>
        <v>0</v>
      </c>
    </row>
    <row r="138" spans="1:10" s="9" customFormat="1" ht="14.25" customHeight="1" thickBot="1">
      <c r="A138" s="201" t="s">
        <v>45</v>
      </c>
      <c r="B138" s="176">
        <v>0</v>
      </c>
      <c r="C138" s="918">
        <v>0</v>
      </c>
      <c r="D138" s="918">
        <f t="shared" si="24"/>
        <v>0</v>
      </c>
      <c r="E138" s="960"/>
      <c r="F138" s="960"/>
      <c r="G138" s="961"/>
      <c r="H138" s="961"/>
      <c r="I138" s="961"/>
      <c r="J138" s="962"/>
    </row>
    <row r="139" spans="1:10" s="10" customFormat="1" ht="12" hidden="1">
      <c r="A139" s="210" t="s">
        <v>35</v>
      </c>
      <c r="B139" s="172"/>
      <c r="C139" s="933">
        <v>0</v>
      </c>
      <c r="D139" s="933">
        <f t="shared" si="24"/>
        <v>0</v>
      </c>
      <c r="E139" s="952"/>
      <c r="F139" s="952"/>
      <c r="G139" s="953"/>
      <c r="H139" s="953"/>
      <c r="I139" s="953"/>
      <c r="J139" s="912"/>
    </row>
    <row r="140" spans="1:10" s="10" customFormat="1" ht="14.25" customHeight="1" hidden="1">
      <c r="A140" s="198" t="s">
        <v>36</v>
      </c>
      <c r="B140" s="170">
        <v>0</v>
      </c>
      <c r="C140" s="938">
        <v>0</v>
      </c>
      <c r="D140" s="938">
        <f t="shared" si="24"/>
        <v>0</v>
      </c>
      <c r="E140" s="945"/>
      <c r="F140" s="945"/>
      <c r="G140" s="946"/>
      <c r="H140" s="946"/>
      <c r="I140" s="946"/>
      <c r="J140" s="913"/>
    </row>
    <row r="141" spans="1:10" s="10" customFormat="1" ht="12" hidden="1">
      <c r="A141" s="211"/>
      <c r="B141" s="170">
        <v>0</v>
      </c>
      <c r="C141" s="938">
        <v>0</v>
      </c>
      <c r="D141" s="938">
        <f t="shared" si="24"/>
        <v>0</v>
      </c>
      <c r="E141" s="945"/>
      <c r="F141" s="945"/>
      <c r="G141" s="946"/>
      <c r="H141" s="946"/>
      <c r="I141" s="946"/>
      <c r="J141" s="913"/>
    </row>
    <row r="142" spans="1:10" s="10" customFormat="1" ht="12" hidden="1">
      <c r="A142" s="211"/>
      <c r="B142" s="170">
        <v>0</v>
      </c>
      <c r="C142" s="938">
        <v>0</v>
      </c>
      <c r="D142" s="938">
        <f t="shared" si="24"/>
        <v>0</v>
      </c>
      <c r="E142" s="945"/>
      <c r="F142" s="945"/>
      <c r="G142" s="946"/>
      <c r="H142" s="946"/>
      <c r="I142" s="946"/>
      <c r="J142" s="913"/>
    </row>
    <row r="143" spans="1:10" s="10" customFormat="1" ht="12.75" hidden="1" thickBot="1">
      <c r="A143" s="211"/>
      <c r="B143" s="171">
        <v>0</v>
      </c>
      <c r="C143" s="937">
        <v>0</v>
      </c>
      <c r="D143" s="937">
        <f t="shared" si="24"/>
        <v>0</v>
      </c>
      <c r="E143" s="947"/>
      <c r="F143" s="947"/>
      <c r="G143" s="948"/>
      <c r="H143" s="948"/>
      <c r="I143" s="948"/>
      <c r="J143" s="957"/>
    </row>
    <row r="144" spans="1:10" s="9" customFormat="1" ht="14.25" customHeight="1" thickBot="1">
      <c r="A144" s="212" t="s">
        <v>46</v>
      </c>
      <c r="B144" s="176">
        <f>SUM(B139:B143)</f>
        <v>0</v>
      </c>
      <c r="C144" s="918">
        <v>0</v>
      </c>
      <c r="D144" s="918">
        <f t="shared" si="24"/>
        <v>0</v>
      </c>
      <c r="E144" s="960">
        <f>SUM(E139:E143)</f>
        <v>0</v>
      </c>
      <c r="F144" s="960">
        <f>SUM(F139:F143)</f>
        <v>0</v>
      </c>
      <c r="G144" s="961">
        <f>SUM(G139:G143)</f>
        <v>0</v>
      </c>
      <c r="H144" s="961">
        <f>SUM(H139:H143)</f>
        <v>0</v>
      </c>
      <c r="I144" s="961">
        <f>SUM(I139:I143)</f>
        <v>0</v>
      </c>
      <c r="J144" s="962">
        <f>SUM(J139:J143)+J137</f>
        <v>0</v>
      </c>
    </row>
    <row r="145" spans="1:10" s="11" customFormat="1" ht="14.25" customHeight="1" thickBot="1">
      <c r="A145" s="214" t="s">
        <v>37</v>
      </c>
      <c r="B145" s="183">
        <f>B128+B129+B130+B133+B134+B137+B138+B144</f>
        <v>0</v>
      </c>
      <c r="C145" s="918">
        <v>33000000</v>
      </c>
      <c r="D145" s="918">
        <f t="shared" si="24"/>
        <v>85725000</v>
      </c>
      <c r="E145" s="949">
        <f>E128+E129+E130+E133+E134+E137+E138+E144</f>
        <v>2000000</v>
      </c>
      <c r="F145" s="949">
        <f>F128+F129+F130+F133+F134+F137+F138+F144</f>
        <v>0</v>
      </c>
      <c r="G145" s="950">
        <f>G128+G129+G130+G133+G134+G137+G138+G144</f>
        <v>0</v>
      </c>
      <c r="H145" s="950">
        <f>H128+H129+H130+H133+H134+H137+H138+H144</f>
        <v>0</v>
      </c>
      <c r="I145" s="950">
        <f>I128+I129+I130+I133+I134+I137+I138+I144</f>
        <v>0</v>
      </c>
      <c r="J145" s="951">
        <f>J133+J134+J144</f>
        <v>83725000</v>
      </c>
    </row>
    <row r="146" spans="1:10" s="10" customFormat="1" ht="24.75" customHeight="1">
      <c r="A146" s="1303" t="s">
        <v>646</v>
      </c>
      <c r="B146" s="172"/>
      <c r="C146" s="940">
        <v>282736616</v>
      </c>
      <c r="D146" s="933">
        <f t="shared" si="24"/>
        <v>320825848</v>
      </c>
      <c r="E146" s="952"/>
      <c r="F146" s="952"/>
      <c r="G146" s="953"/>
      <c r="H146" s="953"/>
      <c r="I146" s="953"/>
      <c r="J146" s="912">
        <v>320825848</v>
      </c>
    </row>
    <row r="147" spans="1:10" s="10" customFormat="1" ht="12" customHeight="1">
      <c r="A147" s="215" t="s">
        <v>374</v>
      </c>
      <c r="B147" s="172"/>
      <c r="C147" s="940">
        <v>203050682</v>
      </c>
      <c r="D147" s="933">
        <f t="shared" si="24"/>
        <v>232267856</v>
      </c>
      <c r="E147" s="952"/>
      <c r="F147" s="952"/>
      <c r="G147" s="953"/>
      <c r="H147" s="953"/>
      <c r="I147" s="953"/>
      <c r="J147" s="912">
        <v>232267856</v>
      </c>
    </row>
    <row r="148" spans="1:10" s="10" customFormat="1" ht="25.5" customHeight="1">
      <c r="A148" s="203" t="s">
        <v>271</v>
      </c>
      <c r="B148" s="170"/>
      <c r="C148" s="934">
        <v>325943947</v>
      </c>
      <c r="D148" s="938">
        <f t="shared" si="24"/>
        <v>423742719</v>
      </c>
      <c r="E148" s="945"/>
      <c r="F148" s="945"/>
      <c r="G148" s="946"/>
      <c r="H148" s="946"/>
      <c r="I148" s="946"/>
      <c r="J148" s="913">
        <v>423742719</v>
      </c>
    </row>
    <row r="149" spans="1:10" s="10" customFormat="1" ht="12" customHeight="1">
      <c r="A149" s="198" t="s">
        <v>42</v>
      </c>
      <c r="B149" s="170"/>
      <c r="C149" s="934">
        <v>84264728</v>
      </c>
      <c r="D149" s="938">
        <f t="shared" si="24"/>
        <v>87124329</v>
      </c>
      <c r="E149" s="945"/>
      <c r="F149" s="945"/>
      <c r="G149" s="946"/>
      <c r="H149" s="946"/>
      <c r="I149" s="946"/>
      <c r="J149" s="913">
        <v>87124329</v>
      </c>
    </row>
    <row r="150" spans="1:10" ht="12.75" thickBot="1">
      <c r="A150" s="208" t="s">
        <v>43</v>
      </c>
      <c r="B150" s="171"/>
      <c r="C150" s="941">
        <v>232211841</v>
      </c>
      <c r="D150" s="937">
        <f t="shared" si="24"/>
        <v>276705274</v>
      </c>
      <c r="E150" s="947"/>
      <c r="F150" s="947"/>
      <c r="G150" s="948"/>
      <c r="H150" s="948"/>
      <c r="I150" s="948"/>
      <c r="J150" s="957">
        <v>276705274</v>
      </c>
    </row>
    <row r="151" spans="1:10" s="23" customFormat="1" ht="12.75" thickBot="1">
      <c r="A151" s="196" t="s">
        <v>155</v>
      </c>
      <c r="B151" s="183">
        <f>SUM(B146:B150)</f>
        <v>0</v>
      </c>
      <c r="C151" s="918">
        <f>SUM(C146:C150)</f>
        <v>1128207814</v>
      </c>
      <c r="D151" s="918">
        <f t="shared" si="24"/>
        <v>1340666026</v>
      </c>
      <c r="E151" s="949">
        <f aca="true" t="shared" si="30" ref="E151:J151">SUM(E146:E150)</f>
        <v>0</v>
      </c>
      <c r="F151" s="949">
        <f t="shared" si="30"/>
        <v>0</v>
      </c>
      <c r="G151" s="950">
        <f t="shared" si="30"/>
        <v>0</v>
      </c>
      <c r="H151" s="950">
        <f t="shared" si="30"/>
        <v>0</v>
      </c>
      <c r="I151" s="950">
        <f t="shared" si="30"/>
        <v>0</v>
      </c>
      <c r="J151" s="951">
        <f t="shared" si="30"/>
        <v>1340666026</v>
      </c>
    </row>
    <row r="152" spans="2:10" ht="12">
      <c r="B152" s="178"/>
      <c r="C152" s="178"/>
      <c r="D152" s="178"/>
      <c r="E152" s="178"/>
      <c r="F152" s="178"/>
      <c r="G152" s="178"/>
      <c r="H152" s="178"/>
      <c r="I152" s="178"/>
      <c r="J152" s="178"/>
    </row>
    <row r="153" spans="2:10" ht="12">
      <c r="B153" s="7"/>
      <c r="C153" s="7"/>
      <c r="D153" s="7"/>
      <c r="E153" s="7"/>
      <c r="F153" s="7"/>
      <c r="G153" s="7"/>
      <c r="H153" s="7"/>
      <c r="I153" s="7"/>
      <c r="J153" s="7"/>
    </row>
    <row r="154" spans="2:10" ht="12">
      <c r="B154" s="7"/>
      <c r="C154" s="7"/>
      <c r="D154" s="7"/>
      <c r="E154" s="7"/>
      <c r="F154" s="7"/>
      <c r="G154" s="7"/>
      <c r="H154" s="7"/>
      <c r="I154" s="7"/>
      <c r="J154" s="7"/>
    </row>
    <row r="155" spans="2:10" ht="12">
      <c r="B155" s="7"/>
      <c r="C155" s="7"/>
      <c r="D155" s="7"/>
      <c r="E155" s="7"/>
      <c r="F155" s="7"/>
      <c r="G155" s="7"/>
      <c r="H155" s="7"/>
      <c r="I155" s="7"/>
      <c r="J155" s="7"/>
    </row>
    <row r="156" spans="2:10" ht="12">
      <c r="B156" s="7"/>
      <c r="C156" s="7"/>
      <c r="D156" s="7"/>
      <c r="E156" s="7"/>
      <c r="F156" s="7"/>
      <c r="G156" s="7"/>
      <c r="H156" s="7"/>
      <c r="I156" s="7"/>
      <c r="J156" s="7"/>
    </row>
    <row r="157" spans="2:10" ht="12">
      <c r="B157" s="7"/>
      <c r="C157" s="7"/>
      <c r="D157" s="7"/>
      <c r="E157" s="7"/>
      <c r="F157" s="7"/>
      <c r="G157" s="7"/>
      <c r="H157" s="7"/>
      <c r="I157" s="7"/>
      <c r="J157" s="7"/>
    </row>
    <row r="158" spans="2:10" ht="12">
      <c r="B158" s="7"/>
      <c r="C158" s="7"/>
      <c r="D158" s="7"/>
      <c r="E158" s="7"/>
      <c r="F158" s="7"/>
      <c r="G158" s="7"/>
      <c r="H158" s="7"/>
      <c r="I158" s="7"/>
      <c r="J158" s="7"/>
    </row>
  </sheetData>
  <sheetProtection/>
  <mergeCells count="1"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view="pageBreakPreview" zoomScale="60" zoomScalePageLayoutView="0" workbookViewId="0" topLeftCell="A1">
      <selection activeCell="C22" sqref="C22"/>
    </sheetView>
  </sheetViews>
  <sheetFormatPr defaultColWidth="9.00390625" defaultRowHeight="12.75"/>
  <cols>
    <col min="1" max="1" width="35.00390625" style="330" customWidth="1"/>
    <col min="2" max="3" width="13.625" style="330" customWidth="1"/>
    <col min="4" max="4" width="12.125" style="330" customWidth="1"/>
    <col min="5" max="5" width="11.875" style="330" customWidth="1"/>
    <col min="6" max="6" width="11.125" style="330" customWidth="1"/>
    <col min="7" max="7" width="12.125" style="330" customWidth="1"/>
    <col min="8" max="8" width="12.625" style="330" customWidth="1"/>
    <col min="9" max="9" width="14.375" style="330" customWidth="1"/>
    <col min="10" max="10" width="10.375" style="330" bestFit="1" customWidth="1"/>
    <col min="11" max="11" width="14.625" style="330" bestFit="1" customWidth="1"/>
    <col min="12" max="16384" width="9.125" style="330" customWidth="1"/>
  </cols>
  <sheetData>
    <row r="1" spans="1:9" s="313" customFormat="1" ht="12.75">
      <c r="A1" s="311" t="s">
        <v>247</v>
      </c>
      <c r="B1" s="312" t="str">
        <f>'bev-int'!B1</f>
        <v>melléklet a …/2024. (.  .) önkormányzati rendelethez</v>
      </c>
      <c r="C1" s="312"/>
      <c r="D1" s="312"/>
      <c r="E1" s="312"/>
      <c r="F1" s="312"/>
      <c r="G1" s="312"/>
      <c r="H1" s="312"/>
      <c r="I1" s="312"/>
    </row>
    <row r="2" spans="2:9" s="313" customFormat="1" ht="8.25" customHeight="1">
      <c r="B2" s="312"/>
      <c r="C2" s="312"/>
      <c r="D2" s="312"/>
      <c r="E2" s="312"/>
      <c r="F2" s="312"/>
      <c r="G2" s="312"/>
      <c r="H2" s="312"/>
      <c r="I2" s="312"/>
    </row>
    <row r="3" spans="1:9" s="312" customFormat="1" ht="12.75">
      <c r="A3" s="1110" t="s">
        <v>718</v>
      </c>
      <c r="B3" s="1111"/>
      <c r="C3" s="1111"/>
      <c r="D3" s="1111"/>
      <c r="E3" s="1111"/>
      <c r="F3" s="1111"/>
      <c r="G3" s="1111"/>
      <c r="H3" s="1111"/>
      <c r="I3" s="1111"/>
    </row>
    <row r="4" spans="1:9" s="312" customFormat="1" ht="12.75">
      <c r="A4" s="1110" t="s">
        <v>663</v>
      </c>
      <c r="B4" s="1111"/>
      <c r="C4" s="1111"/>
      <c r="D4" s="1111"/>
      <c r="E4" s="1111"/>
      <c r="F4" s="1111"/>
      <c r="G4" s="1111"/>
      <c r="H4" s="1111"/>
      <c r="I4" s="1111"/>
    </row>
    <row r="5" spans="1:9" s="313" customFormat="1" ht="12">
      <c r="A5" s="314"/>
      <c r="B5" s="314"/>
      <c r="C5" s="314"/>
      <c r="D5" s="314"/>
      <c r="E5" s="314"/>
      <c r="F5" s="314"/>
      <c r="G5" s="314"/>
      <c r="H5" s="314"/>
      <c r="I5" s="314"/>
    </row>
    <row r="6" spans="2:9" s="313" customFormat="1" ht="13.5" thickBot="1">
      <c r="B6" s="312"/>
      <c r="C6" s="312"/>
      <c r="D6" s="312"/>
      <c r="E6" s="312"/>
      <c r="F6" s="312"/>
      <c r="G6" s="312"/>
      <c r="H6" s="312"/>
      <c r="I6" s="565" t="s">
        <v>662</v>
      </c>
    </row>
    <row r="7" spans="1:9" s="318" customFormat="1" ht="61.5" customHeight="1" thickBot="1">
      <c r="A7" s="315" t="s">
        <v>57</v>
      </c>
      <c r="B7" s="408" t="s">
        <v>661</v>
      </c>
      <c r="C7" s="408" t="s">
        <v>716</v>
      </c>
      <c r="D7" s="1072" t="s">
        <v>533</v>
      </c>
      <c r="E7" s="1077" t="s">
        <v>346</v>
      </c>
      <c r="F7" s="1075" t="s">
        <v>59</v>
      </c>
      <c r="G7" s="1075" t="str">
        <f>'bev-int'!G7</f>
        <v>Kisbéri Gyöngyszem Óvoda és Bölcsőde</v>
      </c>
      <c r="H7" s="316" t="s">
        <v>239</v>
      </c>
      <c r="I7" s="317" t="s">
        <v>58</v>
      </c>
    </row>
    <row r="8" spans="1:11" s="322" customFormat="1" ht="13.5" thickBot="1">
      <c r="A8" s="321" t="s">
        <v>65</v>
      </c>
      <c r="B8" s="667">
        <v>962864730</v>
      </c>
      <c r="C8" s="667">
        <f aca="true" t="shared" si="0" ref="C8:C33">SUM(D8:I8)</f>
        <v>1078799044</v>
      </c>
      <c r="D8" s="676">
        <v>245539808</v>
      </c>
      <c r="E8" s="676">
        <v>110581628</v>
      </c>
      <c r="F8" s="676">
        <v>36278945</v>
      </c>
      <c r="G8" s="676">
        <v>212201909</v>
      </c>
      <c r="H8" s="676">
        <v>369521374</v>
      </c>
      <c r="I8" s="677">
        <v>104675380</v>
      </c>
      <c r="K8" s="482"/>
    </row>
    <row r="9" spans="1:11" s="322" customFormat="1" ht="13.5" thickBot="1">
      <c r="A9" s="321" t="s">
        <v>108</v>
      </c>
      <c r="B9" s="667">
        <v>139619208</v>
      </c>
      <c r="C9" s="667">
        <f t="shared" si="0"/>
        <v>156773892</v>
      </c>
      <c r="D9" s="678">
        <v>34795035</v>
      </c>
      <c r="E9" s="676">
        <v>17058480</v>
      </c>
      <c r="F9" s="676">
        <v>6237775</v>
      </c>
      <c r="G9" s="676">
        <v>30552023</v>
      </c>
      <c r="H9" s="676">
        <v>54438629</v>
      </c>
      <c r="I9" s="677">
        <v>13691950</v>
      </c>
      <c r="K9" s="482"/>
    </row>
    <row r="10" spans="1:11" s="318" customFormat="1" ht="12.75">
      <c r="A10" s="319" t="s">
        <v>135</v>
      </c>
      <c r="B10" s="668">
        <v>196224092</v>
      </c>
      <c r="C10" s="668">
        <f t="shared" si="0"/>
        <v>202486751</v>
      </c>
      <c r="D10" s="679">
        <v>3230000</v>
      </c>
      <c r="E10" s="680">
        <v>73495990</v>
      </c>
      <c r="F10" s="681">
        <v>3130000</v>
      </c>
      <c r="G10" s="681">
        <v>3385000</v>
      </c>
      <c r="H10" s="682">
        <v>99090800</v>
      </c>
      <c r="I10" s="683">
        <v>20154961</v>
      </c>
      <c r="K10" s="482"/>
    </row>
    <row r="11" spans="1:11" s="318" customFormat="1" ht="12.75">
      <c r="A11" s="323" t="s">
        <v>297</v>
      </c>
      <c r="B11" s="668">
        <v>17948734</v>
      </c>
      <c r="C11" s="668">
        <f t="shared" si="0"/>
        <v>22441100</v>
      </c>
      <c r="D11" s="684">
        <v>14265970</v>
      </c>
      <c r="E11" s="685">
        <v>742000</v>
      </c>
      <c r="F11" s="686">
        <v>962000</v>
      </c>
      <c r="G11" s="686">
        <v>578000</v>
      </c>
      <c r="H11" s="686">
        <v>1755572</v>
      </c>
      <c r="I11" s="687">
        <v>4137558</v>
      </c>
      <c r="K11" s="482"/>
    </row>
    <row r="12" spans="1:12" s="318" customFormat="1" ht="12.75">
      <c r="A12" s="323" t="s">
        <v>136</v>
      </c>
      <c r="B12" s="668">
        <v>352291315</v>
      </c>
      <c r="C12" s="668">
        <f t="shared" si="0"/>
        <v>354476908</v>
      </c>
      <c r="D12" s="684">
        <v>16293366</v>
      </c>
      <c r="E12" s="685">
        <v>33851560</v>
      </c>
      <c r="F12" s="686">
        <v>39594191</v>
      </c>
      <c r="G12" s="686">
        <v>20221000</v>
      </c>
      <c r="H12" s="686">
        <v>48470800</v>
      </c>
      <c r="I12" s="688">
        <v>196045991</v>
      </c>
      <c r="K12" s="482"/>
      <c r="L12" s="559"/>
    </row>
    <row r="13" spans="1:12" s="318" customFormat="1" ht="12.75">
      <c r="A13" s="323" t="s">
        <v>137</v>
      </c>
      <c r="B13" s="668">
        <v>1935000</v>
      </c>
      <c r="C13" s="668">
        <f t="shared" si="0"/>
        <v>1515355</v>
      </c>
      <c r="D13" s="684">
        <v>1200000</v>
      </c>
      <c r="E13" s="685">
        <v>30000</v>
      </c>
      <c r="F13" s="686"/>
      <c r="G13" s="686">
        <v>30005</v>
      </c>
      <c r="H13" s="686">
        <v>55000</v>
      </c>
      <c r="I13" s="687">
        <v>200350</v>
      </c>
      <c r="K13" s="482"/>
      <c r="L13" s="559"/>
    </row>
    <row r="14" spans="1:12" s="318" customFormat="1" ht="13.5" thickBot="1">
      <c r="A14" s="320" t="s">
        <v>138</v>
      </c>
      <c r="B14" s="669">
        <v>723456116</v>
      </c>
      <c r="C14" s="669">
        <f t="shared" si="0"/>
        <v>549954591</v>
      </c>
      <c r="D14" s="689">
        <v>7828278</v>
      </c>
      <c r="E14" s="690">
        <v>30699770</v>
      </c>
      <c r="F14" s="691">
        <v>12543468</v>
      </c>
      <c r="G14" s="691">
        <v>6181337</v>
      </c>
      <c r="H14" s="691">
        <v>37376506</v>
      </c>
      <c r="I14" s="692">
        <v>455325232</v>
      </c>
      <c r="K14" s="482"/>
      <c r="L14" s="559"/>
    </row>
    <row r="15" spans="1:11" s="322" customFormat="1" ht="13.5" thickBot="1">
      <c r="A15" s="321" t="s">
        <v>148</v>
      </c>
      <c r="B15" s="667">
        <f>SUM(B10:B14)</f>
        <v>1291855257</v>
      </c>
      <c r="C15" s="667">
        <f t="shared" si="0"/>
        <v>1130874705</v>
      </c>
      <c r="D15" s="693">
        <f aca="true" t="shared" si="1" ref="D15:I15">SUM(D10:D14)</f>
        <v>42817614</v>
      </c>
      <c r="E15" s="693">
        <f t="shared" si="1"/>
        <v>138819320</v>
      </c>
      <c r="F15" s="693">
        <f t="shared" si="1"/>
        <v>56229659</v>
      </c>
      <c r="G15" s="693">
        <f t="shared" si="1"/>
        <v>30395342</v>
      </c>
      <c r="H15" s="693">
        <f t="shared" si="1"/>
        <v>186748678</v>
      </c>
      <c r="I15" s="667">
        <f t="shared" si="1"/>
        <v>675864092</v>
      </c>
      <c r="K15" s="482"/>
    </row>
    <row r="16" spans="1:11" s="322" customFormat="1" ht="13.5" thickBot="1">
      <c r="A16" s="324" t="s">
        <v>139</v>
      </c>
      <c r="B16" s="670">
        <v>6570000</v>
      </c>
      <c r="C16" s="670">
        <f t="shared" si="0"/>
        <v>8234700</v>
      </c>
      <c r="D16" s="694">
        <f>szoc_k_!D15</f>
        <v>0</v>
      </c>
      <c r="E16" s="695">
        <v>0</v>
      </c>
      <c r="F16" s="696">
        <v>0</v>
      </c>
      <c r="G16" s="696">
        <v>0</v>
      </c>
      <c r="H16" s="696">
        <f>szoc_k_!G27</f>
        <v>270000</v>
      </c>
      <c r="I16" s="697">
        <f>szoc_k_!G35</f>
        <v>7964700</v>
      </c>
      <c r="K16" s="482"/>
    </row>
    <row r="17" spans="1:11" s="322" customFormat="1" ht="13.5" thickBot="1">
      <c r="A17" s="325" t="s">
        <v>140</v>
      </c>
      <c r="B17" s="667">
        <v>355591928</v>
      </c>
      <c r="C17" s="667">
        <f t="shared" si="0"/>
        <v>449143629</v>
      </c>
      <c r="D17" s="678">
        <f>b_k_ré!E98+b_k_ré!E115</f>
        <v>0</v>
      </c>
      <c r="E17" s="698">
        <f>b_k_ré!F127</f>
        <v>0</v>
      </c>
      <c r="F17" s="676">
        <f>b_k_ré!G98+b_k_ré!G115</f>
        <v>0</v>
      </c>
      <c r="G17" s="698">
        <f>b_k_ré!H98</f>
        <v>0</v>
      </c>
      <c r="H17" s="698">
        <f>b_k_ré!I127</f>
        <v>0</v>
      </c>
      <c r="I17" s="699">
        <f>b_k_ré!J127</f>
        <v>449143629</v>
      </c>
      <c r="J17" s="8"/>
      <c r="K17" s="482"/>
    </row>
    <row r="18" spans="1:11" s="322" customFormat="1" ht="12.75">
      <c r="A18" s="326" t="s">
        <v>345</v>
      </c>
      <c r="B18" s="671">
        <f>B8+B9+B15+B16+B17</f>
        <v>2756501123</v>
      </c>
      <c r="C18" s="671">
        <f aca="true" t="shared" si="2" ref="C18:I18">C8+C9+C15+C16+C17</f>
        <v>2823825970</v>
      </c>
      <c r="D18" s="671">
        <f t="shared" si="2"/>
        <v>323152457</v>
      </c>
      <c r="E18" s="671">
        <f t="shared" si="2"/>
        <v>266459428</v>
      </c>
      <c r="F18" s="671">
        <f t="shared" si="2"/>
        <v>98746379</v>
      </c>
      <c r="G18" s="671">
        <f t="shared" si="2"/>
        <v>273149274</v>
      </c>
      <c r="H18" s="671">
        <f t="shared" si="2"/>
        <v>610978681</v>
      </c>
      <c r="I18" s="671">
        <f t="shared" si="2"/>
        <v>1251339751</v>
      </c>
      <c r="K18" s="482"/>
    </row>
    <row r="19" spans="1:11" s="322" customFormat="1" ht="13.5" thickBot="1">
      <c r="A19" s="324" t="s">
        <v>67</v>
      </c>
      <c r="B19" s="670">
        <v>915580011</v>
      </c>
      <c r="C19" s="670">
        <f t="shared" si="0"/>
        <v>428932394</v>
      </c>
      <c r="D19" s="694">
        <f>beruh!H48</f>
        <v>7565400</v>
      </c>
      <c r="E19" s="695">
        <f>beruh!I48</f>
        <v>10197001</v>
      </c>
      <c r="F19" s="696">
        <f>beruh!L48</f>
        <v>287000</v>
      </c>
      <c r="G19" s="696">
        <f>beruh!N48</f>
        <v>3556000</v>
      </c>
      <c r="H19" s="696">
        <f>beruh!P48</f>
        <v>19087500</v>
      </c>
      <c r="I19" s="697">
        <f>beruh!F48</f>
        <v>388239493</v>
      </c>
      <c r="K19" s="482"/>
    </row>
    <row r="20" spans="1:11" s="322" customFormat="1" ht="13.5" thickBot="1">
      <c r="A20" s="321" t="s">
        <v>66</v>
      </c>
      <c r="B20" s="667">
        <v>1547119619</v>
      </c>
      <c r="C20" s="667">
        <f t="shared" si="0"/>
        <v>3404873178</v>
      </c>
      <c r="D20" s="678">
        <f>felúj!I40</f>
        <v>0</v>
      </c>
      <c r="E20" s="698">
        <f>felúj!K40</f>
        <v>949999</v>
      </c>
      <c r="F20" s="676">
        <f>felúj!M40</f>
        <v>0</v>
      </c>
      <c r="G20" s="676">
        <f>felúj!O40</f>
        <v>0</v>
      </c>
      <c r="H20" s="676">
        <f>felúj!Q40</f>
        <v>0</v>
      </c>
      <c r="I20" s="677">
        <f>felúj!G40</f>
        <v>3403923179</v>
      </c>
      <c r="K20" s="482"/>
    </row>
    <row r="21" spans="1:11" s="322" customFormat="1" ht="13.5" thickBot="1">
      <c r="A21" s="324" t="s">
        <v>141</v>
      </c>
      <c r="B21" s="672">
        <v>33000000</v>
      </c>
      <c r="C21" s="672">
        <f t="shared" si="0"/>
        <v>85725000</v>
      </c>
      <c r="D21" s="696">
        <f>b_k_ré!E145</f>
        <v>2000000</v>
      </c>
      <c r="E21" s="696">
        <v>0</v>
      </c>
      <c r="F21" s="696">
        <v>0</v>
      </c>
      <c r="G21" s="696">
        <v>0</v>
      </c>
      <c r="H21" s="696">
        <v>0</v>
      </c>
      <c r="I21" s="697">
        <f>b_k_ré!J145</f>
        <v>83725000</v>
      </c>
      <c r="K21" s="482"/>
    </row>
    <row r="22" spans="1:11" s="318" customFormat="1" ht="13.5" thickBot="1">
      <c r="A22" s="321" t="s">
        <v>68</v>
      </c>
      <c r="B22" s="667">
        <f>B18+B19+B20+B21</f>
        <v>5252200753</v>
      </c>
      <c r="C22" s="667">
        <f t="shared" si="0"/>
        <v>6743356542</v>
      </c>
      <c r="D22" s="693">
        <f aca="true" t="shared" si="3" ref="D22:I22">D8+D9+D15+D16+D17+D19+D20+D21</f>
        <v>332717857</v>
      </c>
      <c r="E22" s="693">
        <f t="shared" si="3"/>
        <v>277606428</v>
      </c>
      <c r="F22" s="676">
        <f t="shared" si="3"/>
        <v>99033379</v>
      </c>
      <c r="G22" s="676">
        <f t="shared" si="3"/>
        <v>276705274</v>
      </c>
      <c r="H22" s="676">
        <f t="shared" si="3"/>
        <v>630066181</v>
      </c>
      <c r="I22" s="677">
        <f t="shared" si="3"/>
        <v>5127227423</v>
      </c>
      <c r="K22" s="482"/>
    </row>
    <row r="23" spans="1:11" s="318" customFormat="1" ht="12.75">
      <c r="A23" s="319" t="s">
        <v>153</v>
      </c>
      <c r="B23" s="668">
        <v>0</v>
      </c>
      <c r="C23" s="668">
        <f t="shared" si="0"/>
        <v>0</v>
      </c>
      <c r="D23" s="679"/>
      <c r="E23" s="680"/>
      <c r="F23" s="681"/>
      <c r="G23" s="681"/>
      <c r="H23" s="681"/>
      <c r="I23" s="683"/>
      <c r="K23" s="482"/>
    </row>
    <row r="24" spans="1:11" s="318" customFormat="1" ht="12.75">
      <c r="A24" s="323" t="s">
        <v>154</v>
      </c>
      <c r="B24" s="668">
        <v>0</v>
      </c>
      <c r="C24" s="668">
        <f t="shared" si="0"/>
        <v>0</v>
      </c>
      <c r="D24" s="684"/>
      <c r="E24" s="685"/>
      <c r="F24" s="686"/>
      <c r="G24" s="686"/>
      <c r="H24" s="686"/>
      <c r="I24" s="687"/>
      <c r="K24" s="482"/>
    </row>
    <row r="25" spans="1:11" s="318" customFormat="1" ht="12.75">
      <c r="A25" s="323" t="s">
        <v>39</v>
      </c>
      <c r="B25" s="668">
        <v>0</v>
      </c>
      <c r="C25" s="668">
        <f t="shared" si="0"/>
        <v>0</v>
      </c>
      <c r="D25" s="684"/>
      <c r="E25" s="685"/>
      <c r="F25" s="686"/>
      <c r="G25" s="686"/>
      <c r="H25" s="686"/>
      <c r="I25" s="687"/>
      <c r="K25" s="482"/>
    </row>
    <row r="26" spans="1:11" s="318" customFormat="1" ht="12.75">
      <c r="A26" s="323" t="s">
        <v>232</v>
      </c>
      <c r="B26" s="668">
        <v>37721730</v>
      </c>
      <c r="C26" s="668">
        <f t="shared" si="0"/>
        <v>43376844</v>
      </c>
      <c r="D26" s="684"/>
      <c r="E26" s="685"/>
      <c r="F26" s="686"/>
      <c r="G26" s="686"/>
      <c r="H26" s="686"/>
      <c r="I26" s="687">
        <v>43376844</v>
      </c>
      <c r="K26" s="482"/>
    </row>
    <row r="27" spans="1:11" s="318" customFormat="1" ht="12.75">
      <c r="A27" s="323" t="s">
        <v>155</v>
      </c>
      <c r="B27" s="668">
        <v>1128207814</v>
      </c>
      <c r="C27" s="668">
        <f t="shared" si="0"/>
        <v>1340666026</v>
      </c>
      <c r="D27" s="684"/>
      <c r="E27" s="685"/>
      <c r="F27" s="686"/>
      <c r="G27" s="686"/>
      <c r="H27" s="686"/>
      <c r="I27" s="687">
        <f>b_k_ré!J151</f>
        <v>1340666026</v>
      </c>
      <c r="K27" s="482"/>
    </row>
    <row r="28" spans="1:11" s="318" customFormat="1" ht="13.5" thickBot="1">
      <c r="A28" s="320" t="s">
        <v>460</v>
      </c>
      <c r="B28" s="669">
        <v>0</v>
      </c>
      <c r="C28" s="669">
        <f t="shared" si="0"/>
        <v>0</v>
      </c>
      <c r="D28" s="689"/>
      <c r="E28" s="690"/>
      <c r="F28" s="691"/>
      <c r="G28" s="691"/>
      <c r="H28" s="691"/>
      <c r="I28" s="700"/>
      <c r="K28" s="482"/>
    </row>
    <row r="29" spans="1:11" s="318" customFormat="1" ht="13.5" thickBot="1">
      <c r="A29" s="321" t="s">
        <v>157</v>
      </c>
      <c r="B29" s="673">
        <f>SUM(B23:B28)</f>
        <v>1165929544</v>
      </c>
      <c r="C29" s="673">
        <f t="shared" si="0"/>
        <v>1384042870</v>
      </c>
      <c r="D29" s="693">
        <f aca="true" t="shared" si="4" ref="D29:I29">SUM(D23:D28)</f>
        <v>0</v>
      </c>
      <c r="E29" s="693">
        <f t="shared" si="4"/>
        <v>0</v>
      </c>
      <c r="F29" s="676">
        <f t="shared" si="4"/>
        <v>0</v>
      </c>
      <c r="G29" s="676">
        <f t="shared" si="4"/>
        <v>0</v>
      </c>
      <c r="H29" s="676">
        <f t="shared" si="4"/>
        <v>0</v>
      </c>
      <c r="I29" s="677">
        <f t="shared" si="4"/>
        <v>1384042870</v>
      </c>
      <c r="K29" s="482"/>
    </row>
    <row r="30" spans="1:11" s="322" customFormat="1" ht="13.5" thickBot="1">
      <c r="A30" s="321" t="s">
        <v>158</v>
      </c>
      <c r="B30" s="673">
        <v>0</v>
      </c>
      <c r="C30" s="673">
        <f t="shared" si="0"/>
        <v>0</v>
      </c>
      <c r="D30" s="678"/>
      <c r="E30" s="698"/>
      <c r="F30" s="676"/>
      <c r="G30" s="676"/>
      <c r="H30" s="676"/>
      <c r="I30" s="677"/>
      <c r="K30" s="482"/>
    </row>
    <row r="31" spans="1:11" s="322" customFormat="1" ht="13.5" thickBot="1">
      <c r="A31" s="324" t="s">
        <v>41</v>
      </c>
      <c r="B31" s="669">
        <v>0</v>
      </c>
      <c r="C31" s="669">
        <f t="shared" si="0"/>
        <v>0</v>
      </c>
      <c r="D31" s="694"/>
      <c r="E31" s="695"/>
      <c r="F31" s="696"/>
      <c r="G31" s="696"/>
      <c r="H31" s="696"/>
      <c r="I31" s="697"/>
      <c r="K31" s="482"/>
    </row>
    <row r="32" spans="1:11" s="322" customFormat="1" ht="13.5" thickBot="1">
      <c r="A32" s="327" t="s">
        <v>79</v>
      </c>
      <c r="B32" s="674">
        <f>B29+B30+B31</f>
        <v>1165929544</v>
      </c>
      <c r="C32" s="674">
        <f t="shared" si="0"/>
        <v>1384042870</v>
      </c>
      <c r="D32" s="701">
        <f aca="true" t="shared" si="5" ref="D32:I32">D29+D30+D31</f>
        <v>0</v>
      </c>
      <c r="E32" s="701">
        <f t="shared" si="5"/>
        <v>0</v>
      </c>
      <c r="F32" s="702">
        <f t="shared" si="5"/>
        <v>0</v>
      </c>
      <c r="G32" s="702">
        <f t="shared" si="5"/>
        <v>0</v>
      </c>
      <c r="H32" s="702">
        <f t="shared" si="5"/>
        <v>0</v>
      </c>
      <c r="I32" s="703">
        <f t="shared" si="5"/>
        <v>1384042870</v>
      </c>
      <c r="K32" s="482"/>
    </row>
    <row r="33" spans="1:11" s="318" customFormat="1" ht="13.5" thickBot="1">
      <c r="A33" s="328" t="s">
        <v>69</v>
      </c>
      <c r="B33" s="675">
        <f>B22+B32</f>
        <v>6418130297</v>
      </c>
      <c r="C33" s="675">
        <f t="shared" si="0"/>
        <v>8127399412</v>
      </c>
      <c r="D33" s="704">
        <f aca="true" t="shared" si="6" ref="D33:I33">D22+D32</f>
        <v>332717857</v>
      </c>
      <c r="E33" s="704">
        <f t="shared" si="6"/>
        <v>277606428</v>
      </c>
      <c r="F33" s="705">
        <f t="shared" si="6"/>
        <v>99033379</v>
      </c>
      <c r="G33" s="705">
        <f t="shared" si="6"/>
        <v>276705274</v>
      </c>
      <c r="H33" s="705">
        <f t="shared" si="6"/>
        <v>630066181</v>
      </c>
      <c r="I33" s="706">
        <f t="shared" si="6"/>
        <v>6511270293</v>
      </c>
      <c r="K33" s="482"/>
    </row>
    <row r="34" spans="2:9" s="313" customFormat="1" ht="12.75">
      <c r="B34" s="312"/>
      <c r="C34" s="312"/>
      <c r="D34" s="312"/>
      <c r="E34" s="312"/>
      <c r="F34" s="312"/>
      <c r="G34" s="312"/>
      <c r="H34" s="312"/>
      <c r="I34" s="312"/>
    </row>
    <row r="35" spans="2:9" s="313" customFormat="1" ht="12.75">
      <c r="B35" s="312"/>
      <c r="C35" s="312"/>
      <c r="D35" s="75"/>
      <c r="E35" s="75"/>
      <c r="F35" s="75"/>
      <c r="G35" s="75"/>
      <c r="H35" s="75"/>
      <c r="I35" s="75"/>
    </row>
    <row r="36" spans="2:9" s="313" customFormat="1" ht="12.75">
      <c r="B36" s="312"/>
      <c r="C36" s="312"/>
      <c r="D36" s="329"/>
      <c r="E36" s="329"/>
      <c r="F36" s="329"/>
      <c r="G36" s="329"/>
      <c r="H36" s="329"/>
      <c r="I36" s="329"/>
    </row>
    <row r="37" spans="2:9" s="313" customFormat="1" ht="12.75">
      <c r="B37" s="312"/>
      <c r="C37" s="329"/>
      <c r="D37" s="312"/>
      <c r="E37" s="312"/>
      <c r="F37" s="312"/>
      <c r="G37" s="312"/>
      <c r="H37" s="312"/>
      <c r="I37" s="329"/>
    </row>
    <row r="38" spans="2:9" s="313" customFormat="1" ht="12.75">
      <c r="B38" s="312"/>
      <c r="C38" s="312"/>
      <c r="D38" s="312"/>
      <c r="E38" s="312"/>
      <c r="F38" s="329"/>
      <c r="G38" s="312"/>
      <c r="H38" s="312"/>
      <c r="I38" s="329"/>
    </row>
    <row r="39" spans="2:9" s="313" customFormat="1" ht="12.75">
      <c r="B39" s="312"/>
      <c r="C39" s="312"/>
      <c r="D39" s="312"/>
      <c r="E39" s="312"/>
      <c r="F39" s="312"/>
      <c r="G39" s="312"/>
      <c r="H39" s="312"/>
      <c r="I39" s="329"/>
    </row>
    <row r="40" spans="2:9" s="313" customFormat="1" ht="12.75">
      <c r="B40" s="312"/>
      <c r="C40" s="312"/>
      <c r="D40" s="312"/>
      <c r="E40" s="312"/>
      <c r="F40" s="312"/>
      <c r="G40" s="312"/>
      <c r="H40" s="312"/>
      <c r="I40" s="312"/>
    </row>
    <row r="41" spans="2:9" s="313" customFormat="1" ht="12.75">
      <c r="B41" s="312"/>
      <c r="C41" s="312"/>
      <c r="D41" s="312"/>
      <c r="E41" s="312"/>
      <c r="F41" s="312"/>
      <c r="G41" s="312"/>
      <c r="H41" s="312"/>
      <c r="I41" s="312"/>
    </row>
    <row r="42" spans="2:9" s="313" customFormat="1" ht="12.75">
      <c r="B42" s="312"/>
      <c r="C42" s="312"/>
      <c r="D42" s="312"/>
      <c r="E42" s="312"/>
      <c r="F42" s="312"/>
      <c r="G42" s="312"/>
      <c r="H42" s="312"/>
      <c r="I42" s="312"/>
    </row>
    <row r="43" spans="2:9" s="313" customFormat="1" ht="12.75">
      <c r="B43" s="312"/>
      <c r="C43" s="312"/>
      <c r="D43" s="312"/>
      <c r="E43" s="312"/>
      <c r="F43" s="312"/>
      <c r="G43" s="312"/>
      <c r="H43" s="312"/>
      <c r="I43" s="312"/>
    </row>
    <row r="44" spans="2:9" s="313" customFormat="1" ht="12.75">
      <c r="B44" s="312"/>
      <c r="C44" s="312"/>
      <c r="D44" s="312"/>
      <c r="E44" s="312"/>
      <c r="F44" s="312"/>
      <c r="G44" s="312"/>
      <c r="H44" s="312"/>
      <c r="I44" s="312"/>
    </row>
    <row r="45" spans="2:9" s="313" customFormat="1" ht="12.75">
      <c r="B45" s="312"/>
      <c r="C45" s="312"/>
      <c r="D45" s="312"/>
      <c r="E45" s="312"/>
      <c r="F45" s="312"/>
      <c r="G45" s="312"/>
      <c r="H45" s="312"/>
      <c r="I45" s="312"/>
    </row>
    <row r="46" spans="2:9" s="313" customFormat="1" ht="12.75">
      <c r="B46" s="312"/>
      <c r="C46" s="312"/>
      <c r="D46" s="312"/>
      <c r="E46" s="312"/>
      <c r="F46" s="312"/>
      <c r="G46" s="312"/>
      <c r="H46" s="312"/>
      <c r="I46" s="312"/>
    </row>
    <row r="47" spans="2:9" s="313" customFormat="1" ht="12.75">
      <c r="B47" s="312"/>
      <c r="C47" s="312"/>
      <c r="D47" s="312"/>
      <c r="E47" s="312"/>
      <c r="F47" s="312"/>
      <c r="G47" s="312"/>
      <c r="H47" s="312"/>
      <c r="I47" s="312"/>
    </row>
    <row r="48" spans="2:9" s="313" customFormat="1" ht="12.75">
      <c r="B48" s="312"/>
      <c r="C48" s="312"/>
      <c r="D48" s="312"/>
      <c r="E48" s="312"/>
      <c r="F48" s="312"/>
      <c r="G48" s="312"/>
      <c r="H48" s="312"/>
      <c r="I48" s="312"/>
    </row>
    <row r="49" spans="2:9" s="313" customFormat="1" ht="12.75">
      <c r="B49" s="312"/>
      <c r="C49" s="312"/>
      <c r="D49" s="312"/>
      <c r="E49" s="312"/>
      <c r="F49" s="312"/>
      <c r="G49" s="312"/>
      <c r="H49" s="312"/>
      <c r="I49" s="312"/>
    </row>
    <row r="50" spans="2:9" s="313" customFormat="1" ht="12.75">
      <c r="B50" s="312"/>
      <c r="C50" s="312"/>
      <c r="D50" s="312"/>
      <c r="E50" s="312"/>
      <c r="F50" s="312"/>
      <c r="G50" s="312"/>
      <c r="H50" s="312"/>
      <c r="I50" s="312"/>
    </row>
    <row r="51" spans="2:9" s="313" customFormat="1" ht="12.75">
      <c r="B51" s="312"/>
      <c r="C51" s="312"/>
      <c r="D51" s="312"/>
      <c r="E51" s="312"/>
      <c r="F51" s="312"/>
      <c r="G51" s="312"/>
      <c r="H51" s="312"/>
      <c r="I51" s="312"/>
    </row>
    <row r="52" spans="2:9" s="313" customFormat="1" ht="12.75">
      <c r="B52" s="312"/>
      <c r="C52" s="312"/>
      <c r="D52" s="312"/>
      <c r="E52" s="312"/>
      <c r="F52" s="312"/>
      <c r="G52" s="312"/>
      <c r="H52" s="312"/>
      <c r="I52" s="312"/>
    </row>
  </sheetData>
  <sheetProtection/>
  <mergeCells count="2">
    <mergeCell ref="A3:I3"/>
    <mergeCell ref="A4:I4"/>
  </mergeCells>
  <printOptions/>
  <pageMargins left="0.46" right="0.75" top="0.6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60" zoomScalePageLayoutView="0" workbookViewId="0" topLeftCell="A1">
      <selection activeCell="B38" sqref="B38"/>
    </sheetView>
  </sheetViews>
  <sheetFormatPr defaultColWidth="9.00390625" defaultRowHeight="12.75"/>
  <cols>
    <col min="1" max="1" width="52.25390625" style="13" customWidth="1"/>
    <col min="2" max="2" width="12.625" style="13" customWidth="1"/>
    <col min="3" max="3" width="12.25390625" style="13" customWidth="1"/>
    <col min="4" max="4" width="12.00390625" style="13" customWidth="1"/>
    <col min="5" max="5" width="10.625" style="13" customWidth="1"/>
    <col min="6" max="6" width="11.25390625" style="13" customWidth="1"/>
    <col min="7" max="7" width="11.625" style="13" customWidth="1"/>
    <col min="8" max="16384" width="9.125" style="13" customWidth="1"/>
  </cols>
  <sheetData>
    <row r="1" spans="2:7" ht="12.75">
      <c r="B1" s="187" t="s">
        <v>357</v>
      </c>
      <c r="C1" s="1260" t="str">
        <f>'bev-int'!B1</f>
        <v>melléklet a …/2024. (.  .) önkormányzati rendelethez</v>
      </c>
      <c r="D1" s="1260"/>
      <c r="E1" s="1260"/>
      <c r="F1" s="1260"/>
      <c r="G1" s="1260"/>
    </row>
    <row r="6" spans="2:7" s="184" customFormat="1" ht="12.75">
      <c r="B6" s="1265"/>
      <c r="C6" s="1265"/>
      <c r="D6" s="1265"/>
      <c r="E6" s="1265"/>
      <c r="F6" s="1265"/>
      <c r="G6" s="1265"/>
    </row>
    <row r="7" spans="1:7" ht="12.75">
      <c r="A7" s="1266" t="s">
        <v>821</v>
      </c>
      <c r="B7" s="1266"/>
      <c r="C7" s="1266"/>
      <c r="D7" s="1266"/>
      <c r="E7" s="1266"/>
      <c r="F7" s="1266"/>
      <c r="G7" s="1266"/>
    </row>
    <row r="8" spans="1:7" ht="12.75">
      <c r="A8" s="250"/>
      <c r="B8" s="250"/>
      <c r="C8" s="250"/>
      <c r="D8" s="250"/>
      <c r="E8" s="250"/>
      <c r="F8" s="1267"/>
      <c r="G8" s="1267"/>
    </row>
    <row r="9" spans="1:7" ht="12.75">
      <c r="A9" s="251"/>
      <c r="B9" s="251"/>
      <c r="C9" s="251"/>
      <c r="D9" s="251"/>
      <c r="E9" s="251"/>
      <c r="F9" s="251"/>
      <c r="G9" s="251"/>
    </row>
    <row r="10" spans="1:7" ht="13.5" thickBot="1">
      <c r="A10" s="252"/>
      <c r="B10" s="1268" t="s">
        <v>666</v>
      </c>
      <c r="C10" s="1268"/>
      <c r="D10" s="1268"/>
      <c r="E10" s="1268"/>
      <c r="F10" s="1268"/>
      <c r="G10" s="1268"/>
    </row>
    <row r="11" spans="1:7" ht="12.75">
      <c r="A11" s="1269" t="s">
        <v>57</v>
      </c>
      <c r="B11" s="1255">
        <v>2024</v>
      </c>
      <c r="C11" s="1255">
        <v>2025</v>
      </c>
      <c r="D11" s="1255">
        <v>2026</v>
      </c>
      <c r="E11" s="1255">
        <v>2027</v>
      </c>
      <c r="F11" s="1258" t="s">
        <v>395</v>
      </c>
      <c r="G11" s="1263" t="s">
        <v>73</v>
      </c>
    </row>
    <row r="12" spans="1:7" ht="12.75">
      <c r="A12" s="1270"/>
      <c r="B12" s="1257"/>
      <c r="C12" s="1257"/>
      <c r="D12" s="1256"/>
      <c r="E12" s="1256"/>
      <c r="F12" s="1259"/>
      <c r="G12" s="1264"/>
    </row>
    <row r="13" spans="1:7" ht="12.75">
      <c r="A13" s="253"/>
      <c r="B13" s="160"/>
      <c r="C13" s="160"/>
      <c r="D13" s="160"/>
      <c r="E13" s="160"/>
      <c r="F13" s="160"/>
      <c r="G13" s="254"/>
    </row>
    <row r="14" spans="1:7" ht="12.75">
      <c r="A14" s="255"/>
      <c r="B14" s="242"/>
      <c r="C14" s="242"/>
      <c r="D14" s="242"/>
      <c r="E14" s="242"/>
      <c r="F14" s="242"/>
      <c r="G14" s="241"/>
    </row>
    <row r="15" spans="1:7" ht="12.75">
      <c r="A15" s="576" t="s">
        <v>396</v>
      </c>
      <c r="B15" s="242">
        <v>19050</v>
      </c>
      <c r="C15" s="242">
        <v>5715</v>
      </c>
      <c r="D15" s="242">
        <v>5715</v>
      </c>
      <c r="E15" s="242">
        <v>5715</v>
      </c>
      <c r="F15" s="242">
        <v>5715</v>
      </c>
      <c r="G15" s="241">
        <f aca="true" t="shared" si="0" ref="G15:G20">SUM(B15:F15)</f>
        <v>41910</v>
      </c>
    </row>
    <row r="16" spans="1:7" ht="12.75">
      <c r="A16" s="576" t="s">
        <v>711</v>
      </c>
      <c r="B16" s="242">
        <v>25000</v>
      </c>
      <c r="C16" s="242">
        <v>131750</v>
      </c>
      <c r="D16" s="242">
        <v>25000</v>
      </c>
      <c r="E16" s="242"/>
      <c r="F16" s="242"/>
      <c r="G16" s="241">
        <f t="shared" si="0"/>
        <v>181750</v>
      </c>
    </row>
    <row r="17" spans="1:7" ht="12.75">
      <c r="A17" s="577" t="s">
        <v>712</v>
      </c>
      <c r="B17" s="243">
        <v>145000</v>
      </c>
      <c r="C17" s="243">
        <v>109065</v>
      </c>
      <c r="D17" s="243"/>
      <c r="E17" s="243"/>
      <c r="F17" s="243"/>
      <c r="G17" s="241">
        <f t="shared" si="0"/>
        <v>254065</v>
      </c>
    </row>
    <row r="18" spans="1:7" ht="12.75">
      <c r="A18" s="244" t="s">
        <v>863</v>
      </c>
      <c r="B18" s="243">
        <v>30000</v>
      </c>
      <c r="C18" s="243">
        <v>40000</v>
      </c>
      <c r="D18" s="243">
        <v>79913</v>
      </c>
      <c r="E18" s="243"/>
      <c r="F18" s="243"/>
      <c r="G18" s="241">
        <f t="shared" si="0"/>
        <v>149913</v>
      </c>
    </row>
    <row r="19" spans="1:7" ht="12.75" customHeight="1">
      <c r="A19" s="244" t="s">
        <v>864</v>
      </c>
      <c r="B19" s="243">
        <v>40000</v>
      </c>
      <c r="C19" s="243">
        <v>105000</v>
      </c>
      <c r="D19" s="243">
        <v>83785</v>
      </c>
      <c r="E19" s="243"/>
      <c r="F19" s="243"/>
      <c r="G19" s="241">
        <f t="shared" si="0"/>
        <v>228785</v>
      </c>
    </row>
    <row r="20" spans="1:7" ht="12.75" customHeight="1">
      <c r="A20" s="245"/>
      <c r="B20" s="243"/>
      <c r="C20" s="243"/>
      <c r="D20" s="243"/>
      <c r="E20" s="243"/>
      <c r="F20" s="243"/>
      <c r="G20" s="241">
        <f t="shared" si="0"/>
        <v>0</v>
      </c>
    </row>
    <row r="21" spans="1:9" ht="12.75">
      <c r="A21" s="246" t="s">
        <v>379</v>
      </c>
      <c r="B21" s="247">
        <f aca="true" t="shared" si="1" ref="B21:G21">SUM(B14:B20)</f>
        <v>259050</v>
      </c>
      <c r="C21" s="247">
        <f t="shared" si="1"/>
        <v>391530</v>
      </c>
      <c r="D21" s="247">
        <f t="shared" si="1"/>
        <v>194413</v>
      </c>
      <c r="E21" s="247">
        <f t="shared" si="1"/>
        <v>5715</v>
      </c>
      <c r="F21" s="247">
        <f t="shared" si="1"/>
        <v>5715</v>
      </c>
      <c r="G21" s="248">
        <f t="shared" si="1"/>
        <v>856423</v>
      </c>
      <c r="H21" s="185"/>
      <c r="I21" s="185"/>
    </row>
    <row r="22" spans="1:7" ht="12.75">
      <c r="A22" s="246"/>
      <c r="B22" s="247"/>
      <c r="C22" s="247"/>
      <c r="D22" s="247"/>
      <c r="E22" s="247"/>
      <c r="F22" s="247"/>
      <c r="G22" s="248"/>
    </row>
    <row r="23" spans="1:7" ht="12.75">
      <c r="A23" s="245" t="s">
        <v>380</v>
      </c>
      <c r="B23" s="242">
        <v>1837</v>
      </c>
      <c r="C23" s="242">
        <v>1700</v>
      </c>
      <c r="D23" s="242">
        <v>1510</v>
      </c>
      <c r="E23" s="242">
        <v>1100</v>
      </c>
      <c r="F23" s="242">
        <v>1100</v>
      </c>
      <c r="G23" s="241">
        <f>SUM(B23:F23)</f>
        <v>7247</v>
      </c>
    </row>
    <row r="24" spans="1:7" ht="12.75">
      <c r="A24" s="245"/>
      <c r="B24" s="242"/>
      <c r="C24" s="242"/>
      <c r="D24" s="242"/>
      <c r="E24" s="242"/>
      <c r="F24" s="242"/>
      <c r="G24" s="241">
        <f>SUM(B24:F24)</f>
        <v>0</v>
      </c>
    </row>
    <row r="25" spans="1:9" ht="12.75">
      <c r="A25" s="246" t="s">
        <v>381</v>
      </c>
      <c r="B25" s="247">
        <f aca="true" t="shared" si="2" ref="B25:G25">SUM(B23:B24)</f>
        <v>1837</v>
      </c>
      <c r="C25" s="247">
        <f t="shared" si="2"/>
        <v>1700</v>
      </c>
      <c r="D25" s="247">
        <f t="shared" si="2"/>
        <v>1510</v>
      </c>
      <c r="E25" s="247">
        <f t="shared" si="2"/>
        <v>1100</v>
      </c>
      <c r="F25" s="247">
        <f t="shared" si="2"/>
        <v>1100</v>
      </c>
      <c r="G25" s="248">
        <f t="shared" si="2"/>
        <v>7247</v>
      </c>
      <c r="H25" s="185"/>
      <c r="I25" s="185"/>
    </row>
    <row r="26" spans="1:7" ht="12.75">
      <c r="A26" s="245"/>
      <c r="B26" s="242"/>
      <c r="C26" s="242"/>
      <c r="D26" s="242"/>
      <c r="E26" s="242"/>
      <c r="F26" s="242"/>
      <c r="G26" s="249"/>
    </row>
    <row r="27" spans="1:7" ht="12.75">
      <c r="A27" s="1251" t="s">
        <v>382</v>
      </c>
      <c r="B27" s="1253">
        <f aca="true" t="shared" si="3" ref="B27:G27">SUM(B21-B25)</f>
        <v>257213</v>
      </c>
      <c r="C27" s="1253">
        <f t="shared" si="3"/>
        <v>389830</v>
      </c>
      <c r="D27" s="1253">
        <f t="shared" si="3"/>
        <v>192903</v>
      </c>
      <c r="E27" s="1253">
        <f t="shared" si="3"/>
        <v>4615</v>
      </c>
      <c r="F27" s="1253">
        <f t="shared" si="3"/>
        <v>4615</v>
      </c>
      <c r="G27" s="1261">
        <f t="shared" si="3"/>
        <v>849176</v>
      </c>
    </row>
    <row r="28" spans="1:7" ht="13.5" thickBot="1">
      <c r="A28" s="1252"/>
      <c r="B28" s="1254"/>
      <c r="C28" s="1254"/>
      <c r="D28" s="1254"/>
      <c r="E28" s="1254"/>
      <c r="F28" s="1254"/>
      <c r="G28" s="1262"/>
    </row>
    <row r="29" spans="1:7" ht="12.75">
      <c r="A29" s="158"/>
      <c r="B29" s="158"/>
      <c r="C29" s="158"/>
      <c r="D29" s="158"/>
      <c r="E29" s="158"/>
      <c r="F29" s="158"/>
      <c r="G29" s="158"/>
    </row>
    <row r="30" spans="1:7" ht="12.75">
      <c r="A30" s="188"/>
      <c r="B30" s="188"/>
      <c r="C30" s="188"/>
      <c r="D30" s="188"/>
      <c r="E30" s="188"/>
      <c r="F30" s="188"/>
      <c r="G30" s="188"/>
    </row>
  </sheetData>
  <sheetProtection/>
  <mergeCells count="19">
    <mergeCell ref="F11:F12"/>
    <mergeCell ref="C1:G1"/>
    <mergeCell ref="G27:G28"/>
    <mergeCell ref="F27:F28"/>
    <mergeCell ref="G11:G12"/>
    <mergeCell ref="B6:G6"/>
    <mergeCell ref="A7:G7"/>
    <mergeCell ref="F8:G8"/>
    <mergeCell ref="B10:G10"/>
    <mergeCell ref="A11:A12"/>
    <mergeCell ref="A27:A28"/>
    <mergeCell ref="B27:B28"/>
    <mergeCell ref="C27:C28"/>
    <mergeCell ref="D27:D28"/>
    <mergeCell ref="E27:E28"/>
    <mergeCell ref="D11:D12"/>
    <mergeCell ref="E11:E12"/>
    <mergeCell ref="B11:B12"/>
    <mergeCell ref="C11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3:F42"/>
  <sheetViews>
    <sheetView view="pageBreakPreview" zoomScale="60" zoomScalePageLayoutView="0" workbookViewId="0" topLeftCell="A1">
      <selection activeCell="D41" sqref="D41"/>
    </sheetView>
  </sheetViews>
  <sheetFormatPr defaultColWidth="9.00390625" defaultRowHeight="12.75"/>
  <cols>
    <col min="1" max="1" width="43.625" style="16" customWidth="1"/>
    <col min="2" max="2" width="14.875" style="16" customWidth="1"/>
    <col min="3" max="3" width="15.625" style="16" customWidth="1"/>
    <col min="4" max="4" width="40.00390625" style="16" customWidth="1"/>
    <col min="5" max="5" width="15.00390625" style="16" customWidth="1"/>
    <col min="6" max="7" width="14.25390625" style="16" customWidth="1"/>
    <col min="8" max="16384" width="9.125" style="16" customWidth="1"/>
  </cols>
  <sheetData>
    <row r="3" spans="2:4" ht="12.75">
      <c r="B3" s="285"/>
      <c r="C3" s="285" t="s">
        <v>339</v>
      </c>
      <c r="D3" s="16" t="str">
        <f>'bev-int'!B1</f>
        <v>melléklet a …/2024. (.  .) önkormányzati rendelethez</v>
      </c>
    </row>
    <row r="5" spans="1:6" ht="12.75">
      <c r="A5" s="1271" t="s">
        <v>720</v>
      </c>
      <c r="B5" s="1271"/>
      <c r="C5" s="1271"/>
      <c r="D5" s="1271"/>
      <c r="E5" s="1271"/>
      <c r="F5" s="1271"/>
    </row>
    <row r="6" spans="2:4" ht="12.75">
      <c r="B6" s="24"/>
      <c r="C6" s="24"/>
      <c r="D6" s="24"/>
    </row>
    <row r="7" spans="5:6" ht="13.5" thickBot="1">
      <c r="E7" s="40"/>
      <c r="F7" s="285" t="s">
        <v>662</v>
      </c>
    </row>
    <row r="8" spans="1:6" ht="26.25" thickBot="1">
      <c r="A8" s="38" t="s">
        <v>93</v>
      </c>
      <c r="B8" s="43" t="s">
        <v>667</v>
      </c>
      <c r="C8" s="43" t="s">
        <v>721</v>
      </c>
      <c r="D8" s="38" t="s">
        <v>96</v>
      </c>
      <c r="E8" s="43" t="s">
        <v>667</v>
      </c>
      <c r="F8" s="43" t="s">
        <v>721</v>
      </c>
    </row>
    <row r="9" spans="1:6" s="24" customFormat="1" ht="12.75">
      <c r="A9" s="120" t="str">
        <f>'bev-int'!A15</f>
        <v>Működési célú támogatások ÁH belülről</v>
      </c>
      <c r="B9" s="120">
        <f>'bev-int'!B15</f>
        <v>979692356</v>
      </c>
      <c r="C9" s="120">
        <f>'bev-int'!C15</f>
        <v>1250511860.2</v>
      </c>
      <c r="D9" s="120" t="str">
        <f>'kiad-int'!A8</f>
        <v>Személyi juttatások</v>
      </c>
      <c r="E9" s="115">
        <f>'kiad-int'!B8</f>
        <v>962864730</v>
      </c>
      <c r="F9" s="115">
        <f>'kiad-int'!C8</f>
        <v>1078799044</v>
      </c>
    </row>
    <row r="10" spans="1:6" s="24" customFormat="1" ht="12.75">
      <c r="A10" s="118" t="str">
        <f>'bev-int'!A21</f>
        <v>Felhalmozási célú támogatások ÁH belülről</v>
      </c>
      <c r="B10" s="118">
        <f>'bev-int'!B21</f>
        <v>200905588</v>
      </c>
      <c r="C10" s="118">
        <f>'bev-int'!C21</f>
        <v>1588396538</v>
      </c>
      <c r="D10" s="118" t="str">
        <f>'kiad-int'!A9</f>
        <v>Munkaadókat terhelő járulékok</v>
      </c>
      <c r="E10" s="116">
        <f>'kiad-int'!B9</f>
        <v>139619208</v>
      </c>
      <c r="F10" s="116">
        <f>'kiad-int'!C9</f>
        <v>156773892</v>
      </c>
    </row>
    <row r="11" spans="1:6" s="24" customFormat="1" ht="12.75">
      <c r="A11" s="118" t="str">
        <f>'bev-int'!A26</f>
        <v>Közhatalmi bevételek</v>
      </c>
      <c r="B11" s="118">
        <f>'bev-int'!B26</f>
        <v>347485480</v>
      </c>
      <c r="C11" s="118">
        <f>'bev-int'!C26</f>
        <v>400767020</v>
      </c>
      <c r="D11" s="118" t="str">
        <f>'kiad-int'!A10</f>
        <v>Készletbeszerzés</v>
      </c>
      <c r="E11" s="116">
        <f>'kiad-int'!B10</f>
        <v>196224092</v>
      </c>
      <c r="F11" s="116">
        <f>'kiad-int'!C10</f>
        <v>202486751</v>
      </c>
    </row>
    <row r="12" spans="1:6" s="24" customFormat="1" ht="12.75">
      <c r="A12" s="118" t="str">
        <f>'bev-int'!A27</f>
        <v>Működési bevételek</v>
      </c>
      <c r="B12" s="118">
        <f>'bev-int'!B27</f>
        <v>636897902</v>
      </c>
      <c r="C12" s="118">
        <f>'bev-int'!C27</f>
        <v>455525845</v>
      </c>
      <c r="D12" s="118" t="str">
        <f>'kiad-int'!A11</f>
        <v>Kommunikációs szolgáltatások</v>
      </c>
      <c r="E12" s="116">
        <f>'kiad-int'!B11</f>
        <v>17948734</v>
      </c>
      <c r="F12" s="116">
        <f>'kiad-int'!C11</f>
        <v>22441100</v>
      </c>
    </row>
    <row r="13" spans="1:6" s="24" customFormat="1" ht="12.75">
      <c r="A13" s="118" t="str">
        <f>'bev-int'!A28</f>
        <v>Felhalmozási bevételek</v>
      </c>
      <c r="B13" s="118">
        <f>'bev-int'!B28</f>
        <v>0</v>
      </c>
      <c r="C13" s="118">
        <f>'bev-int'!C28</f>
        <v>0</v>
      </c>
      <c r="D13" s="118" t="str">
        <f>'kiad-int'!A12</f>
        <v>Szolgáltatási kiadások</v>
      </c>
      <c r="E13" s="116">
        <f>'kiad-int'!B12</f>
        <v>352291315</v>
      </c>
      <c r="F13" s="116">
        <f>'kiad-int'!C12</f>
        <v>354476908</v>
      </c>
    </row>
    <row r="14" spans="1:6" s="24" customFormat="1" ht="12.75">
      <c r="A14" s="118" t="str">
        <f>'bev-int'!A29</f>
        <v>Működési célú átvett pénzeszközök</v>
      </c>
      <c r="B14" s="118">
        <f>'bev-int'!B29</f>
        <v>40229130</v>
      </c>
      <c r="C14" s="118">
        <f>'bev-int'!C29</f>
        <v>39694923</v>
      </c>
      <c r="D14" s="118" t="str">
        <f>'kiad-int'!A13</f>
        <v>Kiküldetés, reklám- és propagamda kiadások</v>
      </c>
      <c r="E14" s="116">
        <f>'kiad-int'!B13</f>
        <v>1935000</v>
      </c>
      <c r="F14" s="116">
        <f>'kiad-int'!C13</f>
        <v>1515355</v>
      </c>
    </row>
    <row r="15" spans="1:6" s="24" customFormat="1" ht="12.75">
      <c r="A15" s="118" t="str">
        <f>'bev-int'!A30</f>
        <v>Felhalmozási célú átvett pénzeszközök</v>
      </c>
      <c r="B15" s="118">
        <f>'bev-int'!B30</f>
        <v>2327340</v>
      </c>
      <c r="C15" s="118">
        <f>'bev-int'!C30</f>
        <v>1837200</v>
      </c>
      <c r="D15" s="118" t="str">
        <f>'kiad-int'!A14</f>
        <v>Különféle befizetések és egyéb dologi kiadások</v>
      </c>
      <c r="E15" s="116">
        <f>'kiad-int'!B14</f>
        <v>723456116</v>
      </c>
      <c r="F15" s="116">
        <f>'kiad-int'!C14</f>
        <v>549954591</v>
      </c>
    </row>
    <row r="16" spans="1:6" s="24" customFormat="1" ht="12.75">
      <c r="A16" s="118"/>
      <c r="B16" s="118"/>
      <c r="C16" s="118"/>
      <c r="D16" s="118" t="str">
        <f>'kiad-int'!A16</f>
        <v>Ellátottak pénzbeli juttatásai</v>
      </c>
      <c r="E16" s="116">
        <f>'kiad-int'!B16</f>
        <v>6570000</v>
      </c>
      <c r="F16" s="116">
        <f>'kiad-int'!C16</f>
        <v>8234700</v>
      </c>
    </row>
    <row r="17" spans="1:6" s="24" customFormat="1" ht="12.75">
      <c r="A17" s="118"/>
      <c r="B17" s="118"/>
      <c r="C17" s="118"/>
      <c r="D17" s="118" t="str">
        <f>'kiad-int'!A17</f>
        <v>Egyéb működési célú kiadások</v>
      </c>
      <c r="E17" s="116">
        <f>'kiad-int'!B17</f>
        <v>355591928</v>
      </c>
      <c r="F17" s="116">
        <f>'kiad-int'!C17</f>
        <v>449143629</v>
      </c>
    </row>
    <row r="18" spans="1:6" s="24" customFormat="1" ht="12.75">
      <c r="A18" s="118"/>
      <c r="B18" s="118"/>
      <c r="C18" s="118"/>
      <c r="D18" s="118" t="str">
        <f>'kiad-int'!A19</f>
        <v>Beruházások</v>
      </c>
      <c r="E18" s="116">
        <f>'kiad-int'!B19</f>
        <v>915580011</v>
      </c>
      <c r="F18" s="116">
        <f>'kiad-int'!C19</f>
        <v>428932394</v>
      </c>
    </row>
    <row r="19" spans="1:6" s="24" customFormat="1" ht="12.75">
      <c r="A19" s="123"/>
      <c r="B19" s="123"/>
      <c r="C19" s="123"/>
      <c r="D19" s="123" t="str">
        <f>'kiad-int'!A20</f>
        <v>Felújítások</v>
      </c>
      <c r="E19" s="116">
        <f>'kiad-int'!B20</f>
        <v>1547119619</v>
      </c>
      <c r="F19" s="116">
        <f>'kiad-int'!C20</f>
        <v>3404873178</v>
      </c>
    </row>
    <row r="20" spans="1:6" s="24" customFormat="1" ht="12.75">
      <c r="A20" s="123"/>
      <c r="B20" s="123"/>
      <c r="C20" s="123"/>
      <c r="D20" s="123" t="str">
        <f>'kiad-int'!A21</f>
        <v>Egyéb felhalmozási célú kiadások</v>
      </c>
      <c r="E20" s="117">
        <f>'kiad-int'!B21</f>
        <v>33000000</v>
      </c>
      <c r="F20" s="117">
        <f>'kiad-int'!C21</f>
        <v>85725000</v>
      </c>
    </row>
    <row r="21" spans="1:6" s="24" customFormat="1" ht="13.5" thickBot="1">
      <c r="A21" s="25"/>
      <c r="B21" s="25"/>
      <c r="C21" s="25"/>
      <c r="D21" s="25"/>
      <c r="E21" s="25"/>
      <c r="F21" s="25"/>
    </row>
    <row r="22" spans="1:6" ht="13.5" thickBot="1">
      <c r="A22" s="29" t="str">
        <f>'bev-int'!A31</f>
        <v>Költségvetési bevételek:</v>
      </c>
      <c r="B22" s="29">
        <f>SUM(B9:B21)</f>
        <v>2207537796</v>
      </c>
      <c r="C22" s="29">
        <f>SUM(C9:C21)</f>
        <v>3736733386.2</v>
      </c>
      <c r="D22" s="29" t="str">
        <f>'kiad-int'!A22</f>
        <v>Költségvetési kiadások:</v>
      </c>
      <c r="E22" s="29">
        <f>SUM(E9:E21)</f>
        <v>5252200753</v>
      </c>
      <c r="F22" s="29">
        <f>SUM(F9:F21)</f>
        <v>6743356542</v>
      </c>
    </row>
    <row r="23" spans="1:6" ht="12.75">
      <c r="A23" s="26" t="str">
        <f>'bev-int'!A32</f>
        <v>Hitel, kölcsönfelvétel ÁH kívülről</v>
      </c>
      <c r="B23" s="26">
        <f>'bev-int'!B32</f>
        <v>0</v>
      </c>
      <c r="C23" s="26">
        <f>'bev-int'!C32</f>
        <v>0</v>
      </c>
      <c r="D23" s="26" t="str">
        <f>'kiad-int'!A23</f>
        <v>Hitel, kölcsöntörlesztés ÁH kívülre</v>
      </c>
      <c r="E23" s="26">
        <f>'kiad-int'!B23</f>
        <v>0</v>
      </c>
      <c r="F23" s="26">
        <f>'kiad-int'!C23</f>
        <v>0</v>
      </c>
    </row>
    <row r="24" spans="1:6" ht="12.75">
      <c r="A24" s="27" t="str">
        <f>'bev-int'!A33</f>
        <v>Belföldi értékpapírok bevételei</v>
      </c>
      <c r="B24" s="26">
        <f>'bev-int'!B33</f>
        <v>0</v>
      </c>
      <c r="C24" s="26">
        <f>'bev-int'!C33</f>
        <v>0</v>
      </c>
      <c r="D24" s="26" t="str">
        <f>'kiad-int'!A24</f>
        <v>Belföldi értékpapírok kiadásai</v>
      </c>
      <c r="E24" s="26">
        <f>'kiad-int'!B24</f>
        <v>0</v>
      </c>
      <c r="F24" s="26">
        <f>'kiad-int'!C24</f>
        <v>0</v>
      </c>
    </row>
    <row r="25" spans="1:6" ht="12.75">
      <c r="A25" s="27" t="str">
        <f>'bev-int'!A34</f>
        <v>Maradvány igénybevétele</v>
      </c>
      <c r="B25" s="26">
        <f>'bev-int'!B34</f>
        <v>3082384687</v>
      </c>
      <c r="C25" s="26">
        <f>'bev-int'!C34</f>
        <v>3050000000</v>
      </c>
      <c r="D25" s="26" t="str">
        <f>'kiad-int'!A25</f>
        <v>ÁH belüli megelőlegezések</v>
      </c>
      <c r="E25" s="26">
        <f>'kiad-int'!B25</f>
        <v>0</v>
      </c>
      <c r="F25" s="26">
        <f>'kiad-int'!C25</f>
        <v>0</v>
      </c>
    </row>
    <row r="26" spans="1:6" ht="12.75">
      <c r="A26" s="27" t="str">
        <f>'bev-int'!A35</f>
        <v>ÁH belüli megelőlegezések</v>
      </c>
      <c r="B26" s="26">
        <f>'bev-int'!B35</f>
        <v>0</v>
      </c>
      <c r="C26" s="26">
        <f>'bev-int'!C35</f>
        <v>0</v>
      </c>
      <c r="D26" s="26" t="str">
        <f>'kiad-int'!A26</f>
        <v>ÁH belüli megelőlegezések visszafizetése</v>
      </c>
      <c r="E26" s="26">
        <f>'kiad-int'!B26</f>
        <v>37721730</v>
      </c>
      <c r="F26" s="26">
        <f>'kiad-int'!C26</f>
        <v>43376844</v>
      </c>
    </row>
    <row r="27" spans="1:6" ht="12.75">
      <c r="A27" s="27" t="str">
        <f>'bev-int'!A36</f>
        <v>ÁH belüli megelőlegezések visszafizetése</v>
      </c>
      <c r="B27" s="26">
        <f>'bev-int'!B36</f>
        <v>0</v>
      </c>
      <c r="C27" s="26">
        <f>'bev-int'!C36</f>
        <v>0</v>
      </c>
      <c r="D27" s="26" t="str">
        <f>'kiad-int'!A27</f>
        <v>Központi, irányító szervi támogatás folyósítása</v>
      </c>
      <c r="E27" s="26">
        <f>'kiad-int'!B27</f>
        <v>1128207814</v>
      </c>
      <c r="F27" s="26">
        <f>'kiad-int'!C27</f>
        <v>1340666026</v>
      </c>
    </row>
    <row r="28" spans="1:6" ht="12.75">
      <c r="A28" s="27" t="str">
        <f>'bev-int'!A37</f>
        <v>Központi, irányító szervi támogatás</v>
      </c>
      <c r="B28" s="26">
        <f>'bev-int'!B37</f>
        <v>1128207814</v>
      </c>
      <c r="C28" s="26">
        <f>'bev-int'!C37</f>
        <v>1340666026</v>
      </c>
      <c r="D28" s="26" t="str">
        <f>'kiad-int'!A28</f>
        <v>Pe.betétként elhelyezése, kincstárjegy vás.</v>
      </c>
      <c r="E28" s="26">
        <f>'kiad-int'!B28</f>
        <v>0</v>
      </c>
      <c r="F28" s="26">
        <f>'kiad-int'!C28</f>
        <v>0</v>
      </c>
    </row>
    <row r="29" spans="1:6" ht="13.5" thickBot="1">
      <c r="A29" s="28" t="str">
        <f>'bev-int'!A38</f>
        <v>Betétek megszüntetése, kincstárjegy vissszavásárlás</v>
      </c>
      <c r="B29" s="26">
        <f>'bev-int'!B38</f>
        <v>0</v>
      </c>
      <c r="C29" s="26">
        <f>'bev-int'!C38</f>
        <v>0</v>
      </c>
      <c r="D29" s="28"/>
      <c r="E29" s="28"/>
      <c r="F29" s="28"/>
    </row>
    <row r="30" spans="1:6" s="24" customFormat="1" ht="13.5" thickBot="1">
      <c r="A30" s="29" t="str">
        <f>'bev-int'!A39</f>
        <v>Belföldi finanszírozás bevételei</v>
      </c>
      <c r="B30" s="29">
        <f>'bev-int'!B39</f>
        <v>4210592501</v>
      </c>
      <c r="C30" s="29">
        <f>'bev-int'!C39</f>
        <v>4390666026</v>
      </c>
      <c r="D30" s="29" t="str">
        <f>'kiad-int'!A29</f>
        <v>Belföldi finanszírozás kiadásai</v>
      </c>
      <c r="E30" s="29">
        <f>SUM(E23:E29)</f>
        <v>1165929544</v>
      </c>
      <c r="F30" s="29">
        <f>SUM(F23:F29)</f>
        <v>1384042870</v>
      </c>
    </row>
    <row r="31" spans="1:6" s="24" customFormat="1" ht="13.5" thickBot="1">
      <c r="A31" s="29" t="str">
        <f>'bev-int'!A40</f>
        <v>Külföldi finanszírozás bevételei</v>
      </c>
      <c r="B31" s="29">
        <f>'bev-int'!B40</f>
        <v>0</v>
      </c>
      <c r="C31" s="29">
        <f>'bev-int'!C40</f>
        <v>0</v>
      </c>
      <c r="D31" s="29" t="str">
        <f>'kiad-int'!A30</f>
        <v>Külföldi finanszírozás kiadásai</v>
      </c>
      <c r="E31" s="29">
        <f>'kiad-int'!B30</f>
        <v>0</v>
      </c>
      <c r="F31" s="29">
        <f>'kiad-int'!C30</f>
        <v>0</v>
      </c>
    </row>
    <row r="32" spans="1:6" s="24" customFormat="1" ht="13.5" thickBot="1">
      <c r="A32" s="29" t="str">
        <f>'bev-int'!A41</f>
        <v>Adóssághoz nem kapcs.származékos ügyl.bevét.</v>
      </c>
      <c r="B32" s="29">
        <f>'bev-int'!B41</f>
        <v>0</v>
      </c>
      <c r="C32" s="29">
        <f>'bev-int'!C41</f>
        <v>0</v>
      </c>
      <c r="D32" s="29" t="str">
        <f>'kiad-int'!A31</f>
        <v>Adóssághoz nem kapcs.származékos ügyl.kiad.</v>
      </c>
      <c r="E32" s="29">
        <f>'kiad-int'!B31</f>
        <v>0</v>
      </c>
      <c r="F32" s="29">
        <f>'kiad-int'!C31</f>
        <v>0</v>
      </c>
    </row>
    <row r="33" spans="1:6" s="24" customFormat="1" ht="13.5" thickBot="1">
      <c r="A33" s="29" t="str">
        <f>'bev-int'!A42</f>
        <v>Finanszírozási bevételek</v>
      </c>
      <c r="B33" s="29">
        <f>'bev-int'!B42</f>
        <v>4210592501</v>
      </c>
      <c r="C33" s="29">
        <f>'bev-int'!C42</f>
        <v>4390666026</v>
      </c>
      <c r="D33" s="29" t="str">
        <f>'kiad-int'!A32</f>
        <v>Finanszírozási kiadások</v>
      </c>
      <c r="E33" s="29">
        <f>'kiad-int'!B32</f>
        <v>1165929544</v>
      </c>
      <c r="F33" s="29">
        <f>'kiad-int'!C32</f>
        <v>1384042870</v>
      </c>
    </row>
    <row r="34" spans="1:6" s="45" customFormat="1" ht="13.5" thickBot="1">
      <c r="A34" s="44" t="s">
        <v>224</v>
      </c>
      <c r="B34" s="29">
        <f>'bev-int'!B43</f>
        <v>6418130297</v>
      </c>
      <c r="C34" s="29">
        <f>'bev-int'!C43</f>
        <v>8127399412.2</v>
      </c>
      <c r="D34" s="44" t="str">
        <f>'kiad-int'!A33</f>
        <v>Kiadások összesen:</v>
      </c>
      <c r="E34" s="29">
        <f>'kiad-int'!B33</f>
        <v>6418130297</v>
      </c>
      <c r="F34" s="29">
        <f>'kiad-int'!C33</f>
        <v>8127399412</v>
      </c>
    </row>
    <row r="35" spans="2:6" ht="12.75">
      <c r="B35" s="181"/>
      <c r="C35" s="181"/>
      <c r="E35" s="181"/>
      <c r="F35" s="181"/>
    </row>
    <row r="36" spans="2:6" ht="12.75">
      <c r="B36" s="181"/>
      <c r="C36" s="181"/>
      <c r="E36" s="181"/>
      <c r="F36" s="181"/>
    </row>
    <row r="37" spans="1:6" s="24" customFormat="1" ht="12.75">
      <c r="A37" s="24" t="s">
        <v>225</v>
      </c>
      <c r="B37" s="182">
        <f>B34-E34</f>
        <v>0</v>
      </c>
      <c r="C37" s="182">
        <f>C34-F34</f>
        <v>0.19999980926513672</v>
      </c>
      <c r="D37" s="182"/>
      <c r="E37" s="182"/>
      <c r="F37" s="182"/>
    </row>
    <row r="38" spans="2:3" ht="12.75">
      <c r="B38" s="181"/>
      <c r="C38" s="181"/>
    </row>
    <row r="39" spans="2:3" ht="12.75">
      <c r="B39" s="181"/>
      <c r="C39" s="181"/>
    </row>
    <row r="40" spans="2:4" ht="12.75">
      <c r="B40" s="1034">
        <f>C22-F22</f>
        <v>-3006623155.8</v>
      </c>
      <c r="C40" s="16">
        <f>F22-C22</f>
        <v>3006623155.8</v>
      </c>
      <c r="D40" s="92" t="s">
        <v>643</v>
      </c>
    </row>
    <row r="42" ht="12.75">
      <c r="C42" s="16">
        <f>C33-F33</f>
        <v>3006623156</v>
      </c>
    </row>
  </sheetData>
  <sheetProtection/>
  <mergeCells count="1">
    <mergeCell ref="A5:F5"/>
  </mergeCells>
  <printOptions horizontalCentered="1"/>
  <pageMargins left="0.1968503937007874" right="0.15748031496062992" top="0.984251968503937" bottom="0.5511811023622047" header="0.5118110236220472" footer="0.5118110236220472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3:F37"/>
  <sheetViews>
    <sheetView view="pageBreakPreview" zoomScale="60" zoomScalePageLayoutView="0" workbookViewId="0" topLeftCell="A1">
      <selection activeCell="D46" sqref="D46"/>
    </sheetView>
  </sheetViews>
  <sheetFormatPr defaultColWidth="9.00390625" defaultRowHeight="12.75"/>
  <cols>
    <col min="1" max="1" width="42.625" style="16" customWidth="1"/>
    <col min="2" max="3" width="13.125" style="16" customWidth="1"/>
    <col min="4" max="4" width="39.25390625" style="16" customWidth="1"/>
    <col min="5" max="5" width="14.625" style="16" customWidth="1"/>
    <col min="6" max="6" width="14.00390625" style="16" customWidth="1"/>
    <col min="7" max="16384" width="9.125" style="16" customWidth="1"/>
  </cols>
  <sheetData>
    <row r="3" spans="2:4" ht="12.75">
      <c r="B3" s="285"/>
      <c r="C3" s="285" t="s">
        <v>340</v>
      </c>
      <c r="D3" s="16" t="str">
        <f>'bev-int'!B1</f>
        <v>melléklet a …/2024. (.  .) önkormányzati rendelethez</v>
      </c>
    </row>
    <row r="6" spans="1:6" ht="12.75">
      <c r="A6" s="1271" t="s">
        <v>722</v>
      </c>
      <c r="B6" s="1271"/>
      <c r="C6" s="1271"/>
      <c r="D6" s="1271"/>
      <c r="E6" s="1271"/>
      <c r="F6" s="1271"/>
    </row>
    <row r="7" spans="5:6" ht="13.5" thickBot="1">
      <c r="E7" s="112"/>
      <c r="F7" s="112" t="s">
        <v>74</v>
      </c>
    </row>
    <row r="8" spans="1:6" ht="26.25" thickBot="1">
      <c r="A8" s="46" t="s">
        <v>93</v>
      </c>
      <c r="B8" s="43" t="s">
        <v>667</v>
      </c>
      <c r="C8" s="43" t="s">
        <v>721</v>
      </c>
      <c r="D8" s="286" t="s">
        <v>96</v>
      </c>
      <c r="E8" s="43" t="s">
        <v>667</v>
      </c>
      <c r="F8" s="43" t="s">
        <v>721</v>
      </c>
    </row>
    <row r="9" spans="1:6" s="24" customFormat="1" ht="12.75">
      <c r="A9" s="119" t="str">
        <f>'bev-int'!A15</f>
        <v>Működési célú támogatások ÁH belülről</v>
      </c>
      <c r="B9" s="120">
        <f>'bev-int'!B15</f>
        <v>979692356</v>
      </c>
      <c r="C9" s="120">
        <f>'bev-int'!C15</f>
        <v>1250511860.2</v>
      </c>
      <c r="D9" s="115" t="str">
        <f>'kiad-int'!A8</f>
        <v>Személyi juttatások</v>
      </c>
      <c r="E9" s="115">
        <f>'kiad-int'!B8</f>
        <v>962864730</v>
      </c>
      <c r="F9" s="115">
        <f>'kiad-int'!C8</f>
        <v>1078799044</v>
      </c>
    </row>
    <row r="10" spans="1:6" s="24" customFormat="1" ht="12.75">
      <c r="A10" s="121"/>
      <c r="B10" s="118"/>
      <c r="C10" s="118"/>
      <c r="D10" s="116" t="str">
        <f>'kiad-int'!A9</f>
        <v>Munkaadókat terhelő járulékok</v>
      </c>
      <c r="E10" s="116">
        <f>'kiad-int'!B9</f>
        <v>139619208</v>
      </c>
      <c r="F10" s="116">
        <f>'kiad-int'!C9</f>
        <v>156773892</v>
      </c>
    </row>
    <row r="11" spans="1:6" s="24" customFormat="1" ht="12.75">
      <c r="A11" s="121" t="str">
        <f>'bev-int'!A26</f>
        <v>Közhatalmi bevételek</v>
      </c>
      <c r="B11" s="118">
        <f>'bev-int'!B26-b_k_ré!C33</f>
        <v>320485480</v>
      </c>
      <c r="C11" s="118">
        <f>'bev-int'!C26-b_k_ré!D33</f>
        <v>373767020</v>
      </c>
      <c r="D11" s="116" t="str">
        <f>'kiad-int'!A10</f>
        <v>Készletbeszerzés</v>
      </c>
      <c r="E11" s="116">
        <f>'kiad-int'!B10</f>
        <v>196224092</v>
      </c>
      <c r="F11" s="116">
        <f>'kiad-int'!C10</f>
        <v>202486751</v>
      </c>
    </row>
    <row r="12" spans="1:6" s="24" customFormat="1" ht="12.75">
      <c r="A12" s="121" t="str">
        <f>'bev-int'!A27</f>
        <v>Működési bevételek</v>
      </c>
      <c r="B12" s="118">
        <f>'bev-int'!B27</f>
        <v>636897902</v>
      </c>
      <c r="C12" s="118">
        <f>'bev-int'!C27</f>
        <v>455525845</v>
      </c>
      <c r="D12" s="116" t="str">
        <f>'kiad-int'!A11</f>
        <v>Kommunikációs szolgáltatások</v>
      </c>
      <c r="E12" s="116">
        <f>'kiad-int'!B11</f>
        <v>17948734</v>
      </c>
      <c r="F12" s="116">
        <f>'kiad-int'!C11</f>
        <v>22441100</v>
      </c>
    </row>
    <row r="13" spans="1:6" s="24" customFormat="1" ht="12.75">
      <c r="A13" s="121" t="str">
        <f>'bev-int'!A29</f>
        <v>Működési célú átvett pénzeszközök</v>
      </c>
      <c r="B13" s="118">
        <f>'bev-int'!B29</f>
        <v>40229130</v>
      </c>
      <c r="C13" s="118">
        <f>'bev-int'!C29</f>
        <v>39694923</v>
      </c>
      <c r="D13" s="116" t="str">
        <f>'kiad-int'!A12</f>
        <v>Szolgáltatási kiadások</v>
      </c>
      <c r="E13" s="116">
        <f>'kiad-int'!B12</f>
        <v>352291315</v>
      </c>
      <c r="F13" s="116">
        <f>'kiad-int'!C12</f>
        <v>354476908</v>
      </c>
    </row>
    <row r="14" spans="1:6" s="24" customFormat="1" ht="12.75">
      <c r="A14" s="122"/>
      <c r="B14" s="118"/>
      <c r="C14" s="118"/>
      <c r="D14" s="116" t="str">
        <f>'kiad-int'!A13</f>
        <v>Kiküldetés, reklám- és propagamda kiadások</v>
      </c>
      <c r="E14" s="116">
        <f>'kiad-int'!B13</f>
        <v>1935000</v>
      </c>
      <c r="F14" s="116">
        <f>'kiad-int'!C13</f>
        <v>1515355</v>
      </c>
    </row>
    <row r="15" spans="1:6" s="24" customFormat="1" ht="12.75">
      <c r="A15" s="121"/>
      <c r="B15" s="118"/>
      <c r="C15" s="118"/>
      <c r="D15" s="117" t="str">
        <f>'kiad-int'!A14</f>
        <v>Különféle befizetések és egyéb dologi kiadások</v>
      </c>
      <c r="E15" s="117">
        <f>'kiad-int'!B14</f>
        <v>723456116</v>
      </c>
      <c r="F15" s="117">
        <f>'kiad-int'!C14</f>
        <v>549954591</v>
      </c>
    </row>
    <row r="16" spans="1:6" s="24" customFormat="1" ht="12.75">
      <c r="A16" s="121"/>
      <c r="B16" s="118"/>
      <c r="C16" s="118"/>
      <c r="D16" s="118" t="str">
        <f>'kiad-int'!A16</f>
        <v>Ellátottak pénzbeli juttatásai</v>
      </c>
      <c r="E16" s="118">
        <f>'kiad-int'!B16</f>
        <v>6570000</v>
      </c>
      <c r="F16" s="118">
        <f>'kiad-int'!C16</f>
        <v>8234700</v>
      </c>
    </row>
    <row r="17" spans="1:6" s="24" customFormat="1" ht="12.75">
      <c r="A17" s="121"/>
      <c r="B17" s="118"/>
      <c r="C17" s="118"/>
      <c r="D17" s="118" t="s">
        <v>576</v>
      </c>
      <c r="E17" s="118">
        <f>'kiad-int'!B17-tart_!C39</f>
        <v>235275716</v>
      </c>
      <c r="F17" s="118">
        <f>'kiad-int'!C17-tart_!D39</f>
        <v>328827417</v>
      </c>
    </row>
    <row r="18" spans="1:6" s="24" customFormat="1" ht="12.75">
      <c r="A18" s="47"/>
      <c r="B18" s="991"/>
      <c r="C18" s="991"/>
      <c r="D18" s="118" t="s">
        <v>19</v>
      </c>
      <c r="E18" s="118">
        <f>tart_!C8</f>
        <v>55216212</v>
      </c>
      <c r="F18" s="118">
        <f>tart_!D8</f>
        <v>55216212</v>
      </c>
    </row>
    <row r="19" spans="1:6" s="24" customFormat="1" ht="13.5" thickBot="1">
      <c r="A19" s="48"/>
      <c r="B19" s="25"/>
      <c r="C19" s="25"/>
      <c r="D19" s="25"/>
      <c r="E19" s="25"/>
      <c r="F19" s="25"/>
    </row>
    <row r="20" spans="1:6" ht="13.5" thickBot="1">
      <c r="A20" s="49" t="str">
        <f>'bev-int'!A31</f>
        <v>Költségvetési bevételek:</v>
      </c>
      <c r="B20" s="29">
        <f>SUM(B9:B19)</f>
        <v>1977304868</v>
      </c>
      <c r="C20" s="29">
        <f>SUM(C9:C19)</f>
        <v>2119499648.2</v>
      </c>
      <c r="D20" s="29" t="str">
        <f>'kiad-int'!A22</f>
        <v>Költségvetési kiadások:</v>
      </c>
      <c r="E20" s="29">
        <f>SUM(E9:E19)</f>
        <v>2691401123</v>
      </c>
      <c r="F20" s="29">
        <f>SUM(F9:F19)</f>
        <v>2758725970</v>
      </c>
    </row>
    <row r="21" spans="1:6" ht="12.75">
      <c r="A21" s="50" t="str">
        <f>'bev-int'!A32</f>
        <v>Hitel, kölcsönfelvétel ÁH kívülről</v>
      </c>
      <c r="B21" s="26">
        <f>'bev-int'!B32</f>
        <v>0</v>
      </c>
      <c r="C21" s="26">
        <f>'bev-int'!C32</f>
        <v>0</v>
      </c>
      <c r="D21" s="26" t="str">
        <f>'kiad-int'!A23</f>
        <v>Hitel, kölcsöntörlesztés ÁH kívülre</v>
      </c>
      <c r="E21" s="26">
        <f>'kiad-int'!B23</f>
        <v>0</v>
      </c>
      <c r="F21" s="26">
        <f>'kiad-int'!C23</f>
        <v>0</v>
      </c>
    </row>
    <row r="22" spans="1:6" ht="12.75">
      <c r="A22" s="51" t="str">
        <f>'bev-int'!A33</f>
        <v>Belföldi értékpapírok bevételei</v>
      </c>
      <c r="B22" s="26">
        <f>'bev-int'!B33</f>
        <v>0</v>
      </c>
      <c r="C22" s="26">
        <f>'bev-int'!C33</f>
        <v>0</v>
      </c>
      <c r="D22" s="26" t="str">
        <f>'kiad-int'!A24</f>
        <v>Belföldi értékpapírok kiadásai</v>
      </c>
      <c r="E22" s="26">
        <f>'kiad-int'!B24</f>
        <v>0</v>
      </c>
      <c r="F22" s="26">
        <f>'kiad-int'!C24</f>
        <v>0</v>
      </c>
    </row>
    <row r="23" spans="1:6" ht="12.75">
      <c r="A23" s="51" t="str">
        <f>'bev-int'!A34</f>
        <v>Maradvány igénybevétele</v>
      </c>
      <c r="B23" s="26">
        <f>mérl_!B25-f_mérl_!B23</f>
        <v>429084093</v>
      </c>
      <c r="C23" s="992">
        <f>mérl_!C25-f_mérl_!C23</f>
        <v>396699406</v>
      </c>
      <c r="D23" s="26" t="str">
        <f>'kiad-int'!A25</f>
        <v>ÁH belüli megelőlegezések</v>
      </c>
      <c r="E23" s="26">
        <f>'kiad-int'!B25</f>
        <v>0</v>
      </c>
      <c r="F23" s="26">
        <f>'kiad-int'!C25</f>
        <v>0</v>
      </c>
    </row>
    <row r="24" spans="1:6" ht="12.75">
      <c r="A24" s="51" t="str">
        <f>'bev-int'!A35</f>
        <v>ÁH belüli megelőlegezések</v>
      </c>
      <c r="B24" s="26">
        <f>'bev-int'!B35</f>
        <v>0</v>
      </c>
      <c r="C24" s="26">
        <f>'bev-int'!C35</f>
        <v>0</v>
      </c>
      <c r="D24" s="26" t="str">
        <f>'kiad-int'!A26</f>
        <v>ÁH belüli megelőlegezések visszafizetése</v>
      </c>
      <c r="E24" s="26">
        <f>'kiad-int'!B26</f>
        <v>37721730</v>
      </c>
      <c r="F24" s="26">
        <f>'kiad-int'!C26</f>
        <v>43376844</v>
      </c>
    </row>
    <row r="25" spans="1:6" ht="12.75">
      <c r="A25" s="51" t="str">
        <f>'bev-int'!A36</f>
        <v>ÁH belüli megelőlegezések visszafizetése</v>
      </c>
      <c r="B25" s="26">
        <f>'bev-int'!B36</f>
        <v>0</v>
      </c>
      <c r="C25" s="26">
        <f>'bev-int'!C36</f>
        <v>0</v>
      </c>
      <c r="D25" s="26" t="str">
        <f>'kiad-int'!A27</f>
        <v>Központi, irányító szervi támogatás folyósítása</v>
      </c>
      <c r="E25" s="26">
        <v>1112096314</v>
      </c>
      <c r="F25" s="26">
        <f>'kiad-int'!C27-beruh!L53</f>
        <v>1299973125</v>
      </c>
    </row>
    <row r="26" spans="1:6" ht="12.75">
      <c r="A26" s="51" t="str">
        <f>'bev-int'!A37</f>
        <v>Központi, irányító szervi támogatás</v>
      </c>
      <c r="B26" s="26">
        <v>1112096314</v>
      </c>
      <c r="C26" s="26">
        <f>'bev-int'!C37-beruh!L53</f>
        <v>1299973125</v>
      </c>
      <c r="D26" s="26" t="str">
        <f>'kiad-int'!A28</f>
        <v>Pe.betétként elhelyezése, kincstárjegy vás.</v>
      </c>
      <c r="E26" s="26">
        <f>'kiad-int'!B28</f>
        <v>0</v>
      </c>
      <c r="F26" s="26">
        <f>'kiad-int'!C28</f>
        <v>0</v>
      </c>
    </row>
    <row r="27" spans="1:6" ht="13.5" thickBot="1">
      <c r="A27" s="52" t="str">
        <f>'bev-int'!A38</f>
        <v>Betétek megszüntetése, kincstárjegy vissszavásárlás</v>
      </c>
      <c r="B27" s="992">
        <f>mérl_!B29</f>
        <v>0</v>
      </c>
      <c r="C27" s="992">
        <f>mérl_!C29</f>
        <v>0</v>
      </c>
      <c r="D27" s="26"/>
      <c r="E27" s="26"/>
      <c r="F27" s="26"/>
    </row>
    <row r="28" spans="1:6" s="24" customFormat="1" ht="13.5" thickBot="1">
      <c r="A28" s="49" t="str">
        <f>'bev-int'!A39</f>
        <v>Belföldi finanszírozás bevételei</v>
      </c>
      <c r="B28" s="29">
        <f>SUM(B21:B27)</f>
        <v>1541180407</v>
      </c>
      <c r="C28" s="29">
        <f>SUM(C21:C27)</f>
        <v>1696672531</v>
      </c>
      <c r="D28" s="29" t="str">
        <f>'kiad-int'!A29</f>
        <v>Belföldi finanszírozás kiadásai</v>
      </c>
      <c r="E28" s="29">
        <f>SUM(E21:E27)</f>
        <v>1149818044</v>
      </c>
      <c r="F28" s="29">
        <f>SUM(F21:F27)</f>
        <v>1343349969</v>
      </c>
    </row>
    <row r="29" spans="1:6" s="24" customFormat="1" ht="13.5" thickBot="1">
      <c r="A29" s="49" t="str">
        <f>'bev-int'!A40</f>
        <v>Külföldi finanszírozás bevételei</v>
      </c>
      <c r="B29" s="29">
        <f>'bev-int'!B40</f>
        <v>0</v>
      </c>
      <c r="C29" s="29">
        <f>'bev-int'!C40</f>
        <v>0</v>
      </c>
      <c r="D29" s="29" t="str">
        <f>'kiad-int'!A30</f>
        <v>Külföldi finanszírozás kiadásai</v>
      </c>
      <c r="E29" s="29">
        <f>'kiad-int'!B30</f>
        <v>0</v>
      </c>
      <c r="F29" s="29">
        <f>'kiad-int'!C30</f>
        <v>0</v>
      </c>
    </row>
    <row r="30" spans="1:6" s="24" customFormat="1" ht="13.5" thickBot="1">
      <c r="A30" s="49" t="str">
        <f>'bev-int'!A41</f>
        <v>Adóssághoz nem kapcs.származékos ügyl.bevét.</v>
      </c>
      <c r="B30" s="29">
        <f>'bev-int'!B41</f>
        <v>0</v>
      </c>
      <c r="C30" s="29">
        <f>'bev-int'!C41</f>
        <v>0</v>
      </c>
      <c r="D30" s="29" t="str">
        <f>'kiad-int'!A31</f>
        <v>Adóssághoz nem kapcs.származékos ügyl.kiad.</v>
      </c>
      <c r="E30" s="29">
        <f>'kiad-int'!B31</f>
        <v>0</v>
      </c>
      <c r="F30" s="29">
        <f>'kiad-int'!C31</f>
        <v>0</v>
      </c>
    </row>
    <row r="31" spans="1:6" s="24" customFormat="1" ht="13.5" thickBot="1">
      <c r="A31" s="49" t="str">
        <f>'bev-int'!A42</f>
        <v>Finanszírozási bevételek</v>
      </c>
      <c r="B31" s="29">
        <f>SUM(B28:B30)</f>
        <v>1541180407</v>
      </c>
      <c r="C31" s="29">
        <f>SUM(C28:C30)</f>
        <v>1696672531</v>
      </c>
      <c r="D31" s="29" t="str">
        <f>'kiad-int'!A32</f>
        <v>Finanszírozási kiadások</v>
      </c>
      <c r="E31" s="29">
        <f>SUM(E28:E30)</f>
        <v>1149818044</v>
      </c>
      <c r="F31" s="29">
        <f>SUM(F28:F30)</f>
        <v>1343349969</v>
      </c>
    </row>
    <row r="32" spans="1:6" s="45" customFormat="1" ht="13.5" thickBot="1">
      <c r="A32" s="53" t="s">
        <v>224</v>
      </c>
      <c r="B32" s="993">
        <f>B20+B31</f>
        <v>3518485275</v>
      </c>
      <c r="C32" s="993">
        <f>C20+C31</f>
        <v>3816172179.2</v>
      </c>
      <c r="D32" s="29" t="str">
        <f>'kiad-int'!A33</f>
        <v>Kiadások összesen:</v>
      </c>
      <c r="E32" s="993">
        <f>E20+E31</f>
        <v>3841219167</v>
      </c>
      <c r="F32" s="993">
        <f>F20+F31</f>
        <v>4102075939</v>
      </c>
    </row>
    <row r="33" spans="5:6" ht="12.75">
      <c r="E33" s="181"/>
      <c r="F33" s="181"/>
    </row>
    <row r="34" spans="1:6" s="24" customFormat="1" ht="12.75">
      <c r="A34" s="24" t="s">
        <v>475</v>
      </c>
      <c r="B34" s="24">
        <f>B32-E32</f>
        <v>-322733892</v>
      </c>
      <c r="C34" s="24">
        <f>C32-F32</f>
        <v>-285903759.8000002</v>
      </c>
      <c r="E34" s="182"/>
      <c r="F34" s="182"/>
    </row>
    <row r="37" spans="2:3" ht="12.75">
      <c r="B37" s="92"/>
      <c r="C37" s="426"/>
    </row>
  </sheetData>
  <sheetProtection/>
  <mergeCells count="1">
    <mergeCell ref="A6:F6"/>
  </mergeCells>
  <printOptions horizontalCentered="1"/>
  <pageMargins left="0.43307086614173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="60" zoomScalePageLayoutView="0" workbookViewId="0" topLeftCell="A4">
      <selection activeCell="E26" sqref="E26"/>
    </sheetView>
  </sheetViews>
  <sheetFormatPr defaultColWidth="9.00390625" defaultRowHeight="12.75"/>
  <cols>
    <col min="1" max="1" width="42.875" style="16" customWidth="1"/>
    <col min="2" max="2" width="13.375" style="16" bestFit="1" customWidth="1"/>
    <col min="3" max="3" width="13.625" style="16" customWidth="1"/>
    <col min="4" max="4" width="38.75390625" style="16" customWidth="1"/>
    <col min="5" max="5" width="13.625" style="16" customWidth="1"/>
    <col min="6" max="6" width="14.625" style="16" customWidth="1"/>
    <col min="7" max="16384" width="9.125" style="16" customWidth="1"/>
  </cols>
  <sheetData>
    <row r="1" spans="2:4" ht="12.75">
      <c r="B1" s="40"/>
      <c r="C1" s="40" t="s">
        <v>341</v>
      </c>
      <c r="D1" s="16" t="str">
        <f>'bev-int'!B1</f>
        <v>melléklet a …/2024. (.  .) önkormányzati rendelethez</v>
      </c>
    </row>
    <row r="4" spans="1:6" ht="12.75">
      <c r="A4" s="1271" t="s">
        <v>723</v>
      </c>
      <c r="B4" s="1271"/>
      <c r="C4" s="1271"/>
      <c r="D4" s="1271"/>
      <c r="E4" s="1271"/>
      <c r="F4" s="1271"/>
    </row>
    <row r="7" spans="5:6" ht="13.5" thickBot="1">
      <c r="E7" s="40" t="s">
        <v>74</v>
      </c>
      <c r="F7" s="40" t="s">
        <v>74</v>
      </c>
    </row>
    <row r="8" spans="1:6" ht="26.25" thickBot="1">
      <c r="A8" s="46" t="s">
        <v>93</v>
      </c>
      <c r="B8" s="43" t="s">
        <v>667</v>
      </c>
      <c r="C8" s="43" t="s">
        <v>721</v>
      </c>
      <c r="D8" s="286" t="s">
        <v>96</v>
      </c>
      <c r="E8" s="43" t="s">
        <v>667</v>
      </c>
      <c r="F8" s="43" t="s">
        <v>721</v>
      </c>
    </row>
    <row r="9" spans="1:6" s="24" customFormat="1" ht="12.75">
      <c r="A9" s="121" t="str">
        <f>'bev-int'!A28</f>
        <v>Felhalmozási bevételek</v>
      </c>
      <c r="B9" s="120">
        <f>'bev-int'!B28</f>
        <v>0</v>
      </c>
      <c r="C9" s="120">
        <f>'bev-int'!C28</f>
        <v>0</v>
      </c>
      <c r="D9" s="118" t="str">
        <f>'kiad-int'!A19</f>
        <v>Beruházások</v>
      </c>
      <c r="E9" s="115">
        <f>'kiad-int'!B19</f>
        <v>915580011</v>
      </c>
      <c r="F9" s="115">
        <f>'kiad-int'!C19</f>
        <v>428932394</v>
      </c>
    </row>
    <row r="10" spans="1:6" s="24" customFormat="1" ht="12.75">
      <c r="A10" s="121" t="str">
        <f>'bev-int'!A30</f>
        <v>Felhalmozási célú átvett pénzeszközök</v>
      </c>
      <c r="B10" s="118">
        <f>'bev-int'!B30</f>
        <v>2327340</v>
      </c>
      <c r="C10" s="118">
        <f>'bev-int'!C30</f>
        <v>1837200</v>
      </c>
      <c r="D10" s="118" t="str">
        <f>'kiad-int'!A20</f>
        <v>Felújítások</v>
      </c>
      <c r="E10" s="116">
        <f>'kiad-int'!B20</f>
        <v>1547119619</v>
      </c>
      <c r="F10" s="116">
        <f>'kiad-int'!C20</f>
        <v>3404873178</v>
      </c>
    </row>
    <row r="11" spans="1:6" s="24" customFormat="1" ht="12.75">
      <c r="A11" s="121" t="str">
        <f>'bev-int'!A21</f>
        <v>Felhalmozási célú támogatások ÁH belülről</v>
      </c>
      <c r="B11" s="118">
        <f>'bev-int'!B21</f>
        <v>200905588</v>
      </c>
      <c r="C11" s="118">
        <f>'bev-int'!C21</f>
        <v>1588396538</v>
      </c>
      <c r="D11" s="118" t="str">
        <f>'kiad-int'!A21</f>
        <v>Egyéb felhalmozási célú kiadások</v>
      </c>
      <c r="E11" s="117">
        <f>'kiad-int'!B21</f>
        <v>33000000</v>
      </c>
      <c r="F11" s="117">
        <f>'kiad-int'!C21</f>
        <v>85725000</v>
      </c>
    </row>
    <row r="12" spans="1:6" s="24" customFormat="1" ht="12.75">
      <c r="A12" s="121" t="str">
        <f>'bev-int'!A26</f>
        <v>Közhatalmi bevételek</v>
      </c>
      <c r="B12" s="118">
        <f>b_k_ré!C33</f>
        <v>27000000</v>
      </c>
      <c r="C12" s="118">
        <f>b_k_ré!D33</f>
        <v>27000000</v>
      </c>
      <c r="D12" s="118" t="s">
        <v>575</v>
      </c>
      <c r="E12" s="118">
        <f>tart_!C24</f>
        <v>65100000</v>
      </c>
      <c r="F12" s="118">
        <f>tart_!D24</f>
        <v>65100000</v>
      </c>
    </row>
    <row r="13" spans="1:6" s="24" customFormat="1" ht="12.75">
      <c r="A13" s="122"/>
      <c r="B13" s="118"/>
      <c r="C13" s="118"/>
      <c r="D13" s="118"/>
      <c r="E13" s="118"/>
      <c r="F13" s="118"/>
    </row>
    <row r="14" spans="1:6" s="24" customFormat="1" ht="12.75">
      <c r="A14" s="121"/>
      <c r="B14" s="118"/>
      <c r="C14" s="118"/>
      <c r="D14" s="118"/>
      <c r="E14" s="118"/>
      <c r="F14" s="118"/>
    </row>
    <row r="15" spans="1:6" s="24" customFormat="1" ht="12.75">
      <c r="A15" s="122"/>
      <c r="B15" s="118"/>
      <c r="C15" s="118"/>
      <c r="D15" s="118"/>
      <c r="E15" s="118"/>
      <c r="F15" s="118"/>
    </row>
    <row r="16" spans="1:6" s="24" customFormat="1" ht="12.75">
      <c r="A16" s="121"/>
      <c r="B16" s="118"/>
      <c r="C16" s="118"/>
      <c r="D16" s="118"/>
      <c r="E16" s="118"/>
      <c r="F16" s="118"/>
    </row>
    <row r="17" spans="1:6" s="24" customFormat="1" ht="12.75">
      <c r="A17" s="121"/>
      <c r="B17" s="118"/>
      <c r="C17" s="118"/>
      <c r="D17" s="118"/>
      <c r="E17" s="118"/>
      <c r="F17" s="118"/>
    </row>
    <row r="18" spans="1:6" s="24" customFormat="1" ht="12.75">
      <c r="A18" s="121"/>
      <c r="B18" s="118"/>
      <c r="C18" s="118"/>
      <c r="D18" s="118"/>
      <c r="E18" s="118"/>
      <c r="F18" s="118"/>
    </row>
    <row r="19" spans="1:6" s="24" customFormat="1" ht="13.5" thickBot="1">
      <c r="A19" s="124"/>
      <c r="B19" s="123"/>
      <c r="C19" s="123"/>
      <c r="D19" s="123"/>
      <c r="E19" s="123"/>
      <c r="F19" s="123"/>
    </row>
    <row r="20" spans="1:6" ht="13.5" thickBot="1">
      <c r="A20" s="49" t="str">
        <f>'bev-int'!A31</f>
        <v>Költségvetési bevételek:</v>
      </c>
      <c r="B20" s="29">
        <f>SUM(B9:B19)</f>
        <v>230232928</v>
      </c>
      <c r="C20" s="29">
        <f>SUM(C9:C19)</f>
        <v>1617233738</v>
      </c>
      <c r="D20" s="29" t="str">
        <f>'kiad-int'!A22</f>
        <v>Költségvetési kiadások:</v>
      </c>
      <c r="E20" s="29">
        <f>SUM(E9:E19)</f>
        <v>2560799630</v>
      </c>
      <c r="F20" s="29">
        <f>SUM(F9:F19)</f>
        <v>3984630572</v>
      </c>
    </row>
    <row r="21" spans="1:6" ht="12.75">
      <c r="A21" s="50" t="str">
        <f>'bev-int'!A32</f>
        <v>Hitel, kölcsönfelvétel ÁH kívülről</v>
      </c>
      <c r="B21" s="26"/>
      <c r="C21" s="26"/>
      <c r="D21" s="26" t="str">
        <f>'kiad-int'!A23</f>
        <v>Hitel, kölcsöntörlesztés ÁH kívülre</v>
      </c>
      <c r="E21" s="26"/>
      <c r="F21" s="26"/>
    </row>
    <row r="22" spans="1:6" ht="12.75">
      <c r="A22" s="51" t="str">
        <f>'bev-int'!A33</f>
        <v>Belföldi értékpapírok bevételei</v>
      </c>
      <c r="B22" s="26"/>
      <c r="C22" s="26"/>
      <c r="D22" s="26" t="str">
        <f>'kiad-int'!A24</f>
        <v>Belföldi értékpapírok kiadásai</v>
      </c>
      <c r="E22" s="27"/>
      <c r="F22" s="27"/>
    </row>
    <row r="23" spans="1:6" ht="12.75">
      <c r="A23" s="51" t="str">
        <f>'bev-int'!A34</f>
        <v>Maradvány igénybevétele</v>
      </c>
      <c r="B23" s="26">
        <v>2653300594</v>
      </c>
      <c r="C23" s="992">
        <v>2653300594</v>
      </c>
      <c r="D23" s="26" t="str">
        <f>'kiad-int'!A25</f>
        <v>ÁH belüli megelőlegezések</v>
      </c>
      <c r="E23" s="27"/>
      <c r="F23" s="27"/>
    </row>
    <row r="24" spans="1:6" ht="12.75">
      <c r="A24" s="51" t="str">
        <f>'bev-int'!A35</f>
        <v>ÁH belüli megelőlegezések</v>
      </c>
      <c r="B24" s="26"/>
      <c r="C24" s="26"/>
      <c r="D24" s="26" t="str">
        <f>'kiad-int'!A26</f>
        <v>ÁH belüli megelőlegezések visszafizetése</v>
      </c>
      <c r="E24" s="27"/>
      <c r="F24" s="27"/>
    </row>
    <row r="25" spans="1:6" ht="12.75">
      <c r="A25" s="51" t="str">
        <f>'bev-int'!A36</f>
        <v>ÁH belüli megelőlegezések visszafizetése</v>
      </c>
      <c r="B25" s="26"/>
      <c r="C25" s="26"/>
      <c r="D25" s="26" t="str">
        <f>'kiad-int'!A27</f>
        <v>Központi, irányító szervi támogatás folyósítása</v>
      </c>
      <c r="E25" s="27">
        <v>16111500</v>
      </c>
      <c r="F25" s="27">
        <f>beruh!L53</f>
        <v>40692901</v>
      </c>
    </row>
    <row r="26" spans="1:6" ht="12.75">
      <c r="A26" s="51" t="str">
        <f>'bev-int'!A37</f>
        <v>Központi, irányító szervi támogatás</v>
      </c>
      <c r="B26" s="26">
        <v>16111500</v>
      </c>
      <c r="C26" s="26">
        <f>beruh!L53</f>
        <v>40692901</v>
      </c>
      <c r="D26" s="26" t="str">
        <f>'kiad-int'!A28</f>
        <v>Pe.betétként elhelyezése, kincstárjegy vás.</v>
      </c>
      <c r="E26" s="27"/>
      <c r="F26" s="27"/>
    </row>
    <row r="27" spans="1:6" ht="13.5" thickBot="1">
      <c r="A27" s="52" t="str">
        <f>'bev-int'!A38</f>
        <v>Betétek megszüntetése, kincstárjegy vissszavásárlás</v>
      </c>
      <c r="B27" s="992">
        <v>0</v>
      </c>
      <c r="C27" s="992">
        <v>0</v>
      </c>
      <c r="D27" s="26" t="str">
        <f>'kiad-int'!A29</f>
        <v>Belföldi finanszírozás kiadásai</v>
      </c>
      <c r="E27" s="28"/>
      <c r="F27" s="28"/>
    </row>
    <row r="28" spans="1:6" s="24" customFormat="1" ht="13.5" thickBot="1">
      <c r="A28" s="49" t="str">
        <f>'bev-int'!A39</f>
        <v>Belföldi finanszírozás bevételei</v>
      </c>
      <c r="B28" s="29">
        <f>SUM(B21:B27)</f>
        <v>2669412094</v>
      </c>
      <c r="C28" s="29">
        <f>SUM(C21:C27)</f>
        <v>2693993495</v>
      </c>
      <c r="D28" s="29" t="str">
        <f>'kiad-int'!A29</f>
        <v>Belföldi finanszírozás kiadásai</v>
      </c>
      <c r="E28" s="29">
        <f>SUM(E21:E27)</f>
        <v>16111500</v>
      </c>
      <c r="F28" s="29">
        <f>SUM(F21:F27)</f>
        <v>40692901</v>
      </c>
    </row>
    <row r="29" spans="1:6" s="24" customFormat="1" ht="13.5" thickBot="1">
      <c r="A29" s="49" t="str">
        <f>'bev-int'!A40</f>
        <v>Külföldi finanszírozás bevételei</v>
      </c>
      <c r="B29" s="29">
        <f>'bev-int'!B40</f>
        <v>0</v>
      </c>
      <c r="C29" s="29">
        <f>'bev-int'!C40</f>
        <v>0</v>
      </c>
      <c r="D29" s="29" t="str">
        <f>'kiad-int'!A30</f>
        <v>Külföldi finanszírozás kiadásai</v>
      </c>
      <c r="E29" s="29">
        <v>0</v>
      </c>
      <c r="F29" s="29">
        <v>0</v>
      </c>
    </row>
    <row r="30" spans="1:6" s="24" customFormat="1" ht="13.5" thickBot="1">
      <c r="A30" s="49" t="str">
        <f>'bev-int'!A41</f>
        <v>Adóssághoz nem kapcs.származékos ügyl.bevét.</v>
      </c>
      <c r="B30" s="29">
        <f>'bev-int'!B41</f>
        <v>0</v>
      </c>
      <c r="C30" s="29">
        <f>'bev-int'!C41</f>
        <v>0</v>
      </c>
      <c r="D30" s="29" t="str">
        <f>'kiad-int'!A31</f>
        <v>Adóssághoz nem kapcs.származékos ügyl.kiad.</v>
      </c>
      <c r="E30" s="29">
        <v>0</v>
      </c>
      <c r="F30" s="29">
        <v>0</v>
      </c>
    </row>
    <row r="31" spans="1:6" s="24" customFormat="1" ht="13.5" thickBot="1">
      <c r="A31" s="49" t="str">
        <f>'bev-int'!A42</f>
        <v>Finanszírozási bevételek</v>
      </c>
      <c r="B31" s="29">
        <f>SUM(B28:B30)</f>
        <v>2669412094</v>
      </c>
      <c r="C31" s="29">
        <f>SUM(C28:C30)</f>
        <v>2693993495</v>
      </c>
      <c r="D31" s="29" t="str">
        <f>'kiad-int'!A32</f>
        <v>Finanszírozási kiadások</v>
      </c>
      <c r="E31" s="29">
        <f>SUM(E28:E30)</f>
        <v>16111500</v>
      </c>
      <c r="F31" s="29">
        <f>SUM(F28:F30)</f>
        <v>40692901</v>
      </c>
    </row>
    <row r="32" spans="1:6" s="45" customFormat="1" ht="13.5" thickBot="1">
      <c r="A32" s="53" t="s">
        <v>224</v>
      </c>
      <c r="B32" s="993">
        <f>B20+B31</f>
        <v>2899645022</v>
      </c>
      <c r="C32" s="993">
        <f>C20+C31</f>
        <v>4311227233</v>
      </c>
      <c r="D32" s="29" t="str">
        <f>'kiad-int'!A33</f>
        <v>Kiadások összesen:</v>
      </c>
      <c r="E32" s="993">
        <f>E20+E31</f>
        <v>2576911130</v>
      </c>
      <c r="F32" s="993">
        <f>F20+F31</f>
        <v>4025323473</v>
      </c>
    </row>
    <row r="34" spans="1:3" s="24" customFormat="1" ht="12.75">
      <c r="A34" s="24" t="s">
        <v>476</v>
      </c>
      <c r="B34" s="24">
        <f>B32-E32</f>
        <v>322733892</v>
      </c>
      <c r="C34" s="24">
        <f>C32-F32</f>
        <v>285903760</v>
      </c>
    </row>
  </sheetData>
  <sheetProtection/>
  <mergeCells count="1">
    <mergeCell ref="A4:F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E23"/>
  <sheetViews>
    <sheetView view="pageBreakPreview" zoomScale="60" zoomScalePageLayoutView="0" workbookViewId="0" topLeftCell="A1">
      <selection activeCell="D20" sqref="D20"/>
    </sheetView>
  </sheetViews>
  <sheetFormatPr defaultColWidth="9.00390625" defaultRowHeight="12.75"/>
  <cols>
    <col min="1" max="1" width="30.875" style="16" customWidth="1"/>
    <col min="2" max="3" width="14.625" style="16" customWidth="1"/>
    <col min="4" max="4" width="16.375" style="16" customWidth="1"/>
    <col min="5" max="16384" width="9.125" style="16" customWidth="1"/>
  </cols>
  <sheetData>
    <row r="2" spans="1:2" ht="12.75">
      <c r="A2" s="40" t="s">
        <v>132</v>
      </c>
      <c r="B2" s="16" t="str">
        <f>'bev-int'!B1</f>
        <v>melléklet a …/2024. (.  .) önkormányzati rendelethez</v>
      </c>
    </row>
    <row r="6" spans="1:5" ht="30" customHeight="1">
      <c r="A6" s="1274" t="s">
        <v>826</v>
      </c>
      <c r="B6" s="1274"/>
      <c r="C6" s="1274"/>
      <c r="D6" s="1274"/>
      <c r="E6" s="72"/>
    </row>
    <row r="13" ht="13.5" thickBot="1">
      <c r="D13" s="112" t="s">
        <v>326</v>
      </c>
    </row>
    <row r="14" spans="1:4" ht="13.5" thickBot="1">
      <c r="A14" s="66" t="s">
        <v>57</v>
      </c>
      <c r="B14" s="1272" t="s">
        <v>113</v>
      </c>
      <c r="C14" s="1272"/>
      <c r="D14" s="1273"/>
    </row>
    <row r="15" spans="1:4" ht="26.25" thickBot="1">
      <c r="A15" s="67"/>
      <c r="B15" s="39" t="s">
        <v>114</v>
      </c>
      <c r="C15" s="39" t="s">
        <v>115</v>
      </c>
      <c r="D15" s="68" t="s">
        <v>116</v>
      </c>
    </row>
    <row r="16" spans="1:4" ht="12.75">
      <c r="A16" s="69" t="s">
        <v>94</v>
      </c>
      <c r="B16" s="569"/>
      <c r="C16" s="569"/>
      <c r="D16" s="570"/>
    </row>
    <row r="17" spans="1:4" ht="12.75">
      <c r="A17" s="70" t="s">
        <v>117</v>
      </c>
      <c r="B17" s="571">
        <v>3</v>
      </c>
      <c r="C17" s="571">
        <v>100</v>
      </c>
      <c r="D17" s="572">
        <v>42000</v>
      </c>
    </row>
    <row r="18" spans="1:4" ht="12.75">
      <c r="A18" s="71" t="s">
        <v>317</v>
      </c>
      <c r="B18" s="571">
        <v>4</v>
      </c>
      <c r="C18" s="571">
        <v>100</v>
      </c>
      <c r="D18" s="573">
        <v>6500</v>
      </c>
    </row>
    <row r="19" spans="1:4" ht="12.75">
      <c r="A19" s="441" t="s">
        <v>314</v>
      </c>
      <c r="B19" s="571">
        <v>1</v>
      </c>
      <c r="C19" s="571">
        <v>100</v>
      </c>
      <c r="D19" s="574">
        <v>100000</v>
      </c>
    </row>
    <row r="20" spans="1:4" ht="12.75">
      <c r="A20" s="70"/>
      <c r="B20" s="575"/>
      <c r="C20" s="575"/>
      <c r="D20" s="574"/>
    </row>
    <row r="21" spans="1:4" ht="13.5" thickBot="1">
      <c r="A21" s="153"/>
      <c r="B21" s="216"/>
      <c r="C21" s="216"/>
      <c r="D21" s="217"/>
    </row>
    <row r="22" spans="1:4" ht="13.5" thickBot="1">
      <c r="A22" s="154" t="s">
        <v>89</v>
      </c>
      <c r="B22" s="218"/>
      <c r="C22" s="219"/>
      <c r="D22" s="220">
        <f>SUM(D16:D20)</f>
        <v>148500</v>
      </c>
    </row>
    <row r="23" spans="2:4" ht="12.75">
      <c r="B23" s="221"/>
      <c r="C23" s="222"/>
      <c r="D23" s="221"/>
    </row>
  </sheetData>
  <sheetProtection/>
  <mergeCells count="2">
    <mergeCell ref="B14:D1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view="pageBreakPreview" zoomScale="60" zoomScalePageLayoutView="0" workbookViewId="0" topLeftCell="A4">
      <selection activeCell="F39" sqref="F39"/>
    </sheetView>
  </sheetViews>
  <sheetFormatPr defaultColWidth="9.00390625" defaultRowHeight="12.75"/>
  <cols>
    <col min="1" max="1" width="4.875" style="16" customWidth="1"/>
    <col min="2" max="2" width="38.25390625" style="16" customWidth="1"/>
    <col min="3" max="3" width="11.875" style="16" customWidth="1"/>
    <col min="4" max="4" width="12.125" style="16" customWidth="1"/>
    <col min="5" max="6" width="12.875" style="16" bestFit="1" customWidth="1"/>
    <col min="7" max="16384" width="9.125" style="16" customWidth="1"/>
  </cols>
  <sheetData>
    <row r="1" spans="1:4" ht="12.75">
      <c r="A1" s="40" t="s">
        <v>342</v>
      </c>
      <c r="B1" s="41" t="str">
        <f>'bev-int'!B1</f>
        <v>melléklet a …/2024. (.  .) önkormányzati rendelethez</v>
      </c>
      <c r="C1" s="42"/>
      <c r="D1" s="42"/>
    </row>
    <row r="4" spans="2:6" ht="12.75">
      <c r="B4" s="1271" t="s">
        <v>827</v>
      </c>
      <c r="C4" s="1271"/>
      <c r="D4" s="1271"/>
      <c r="E4" s="1271"/>
      <c r="F4" s="1271"/>
    </row>
    <row r="5" spans="2:6" ht="12.75">
      <c r="B5" s="1271" t="s">
        <v>281</v>
      </c>
      <c r="C5" s="1271"/>
      <c r="D5" s="1271"/>
      <c r="E5" s="1271"/>
      <c r="F5" s="1271"/>
    </row>
    <row r="6" spans="2:4" ht="12.75">
      <c r="B6" s="30"/>
      <c r="C6" s="30"/>
      <c r="D6" s="30"/>
    </row>
    <row r="7" spans="2:4" ht="12.75">
      <c r="B7" s="30"/>
      <c r="C7" s="30"/>
      <c r="D7" s="30"/>
    </row>
    <row r="8" ht="13.5" thickBot="1">
      <c r="F8" s="112" t="s">
        <v>74</v>
      </c>
    </row>
    <row r="9" spans="2:6" ht="15.75" thickBot="1">
      <c r="B9" s="131" t="s">
        <v>57</v>
      </c>
      <c r="C9" s="287" t="s">
        <v>584</v>
      </c>
      <c r="D9" s="287" t="s">
        <v>645</v>
      </c>
      <c r="E9" s="287" t="s">
        <v>668</v>
      </c>
      <c r="F9" s="287" t="s">
        <v>828</v>
      </c>
    </row>
    <row r="10" spans="2:6" ht="12.75">
      <c r="B10" s="132" t="str">
        <f>m_mérl_!A9</f>
        <v>Működési célú támogatások ÁH belülről</v>
      </c>
      <c r="C10" s="994">
        <f>m_mérl_!C9/1000</f>
        <v>1250511.8602</v>
      </c>
      <c r="D10" s="752">
        <v>1313038</v>
      </c>
      <c r="E10" s="573">
        <v>1370000</v>
      </c>
      <c r="F10" s="573">
        <v>1450000</v>
      </c>
    </row>
    <row r="11" spans="2:6" ht="12.75">
      <c r="B11" s="133" t="str">
        <f>m_mérl_!A11</f>
        <v>Közhatalmi bevételek</v>
      </c>
      <c r="C11" s="995">
        <f>m_mérl_!C11/1000</f>
        <v>373767.02</v>
      </c>
      <c r="D11" s="759">
        <v>375000</v>
      </c>
      <c r="E11" s="574">
        <v>385000</v>
      </c>
      <c r="F11" s="574">
        <v>400000</v>
      </c>
    </row>
    <row r="12" spans="2:6" ht="12.75">
      <c r="B12" s="133" t="str">
        <f>m_mérl_!A12</f>
        <v>Működési bevételek</v>
      </c>
      <c r="C12" s="995">
        <f>m_mérl_!C12/1000</f>
        <v>455525.845</v>
      </c>
      <c r="D12" s="759">
        <v>475000</v>
      </c>
      <c r="E12" s="574">
        <v>490000</v>
      </c>
      <c r="F12" s="574">
        <v>500000</v>
      </c>
    </row>
    <row r="13" spans="2:6" ht="12.75">
      <c r="B13" s="133" t="str">
        <f>m_mérl_!A13</f>
        <v>Működési célú átvett pénzeszközök</v>
      </c>
      <c r="C13" s="995">
        <f>m_mérl_!C13/1000</f>
        <v>39694.923</v>
      </c>
      <c r="D13" s="759">
        <v>40000</v>
      </c>
      <c r="E13" s="574">
        <v>45000</v>
      </c>
      <c r="F13" s="574">
        <v>50000</v>
      </c>
    </row>
    <row r="14" spans="2:6" ht="12.75">
      <c r="B14" s="133" t="str">
        <f>m_mérl_!A23</f>
        <v>Maradvány igénybevétele</v>
      </c>
      <c r="C14" s="995">
        <f>m_mérl_!C23/1000</f>
        <v>396699.406</v>
      </c>
      <c r="D14" s="759">
        <v>120000</v>
      </c>
      <c r="E14" s="574">
        <v>100000</v>
      </c>
      <c r="F14" s="574">
        <v>80000</v>
      </c>
    </row>
    <row r="15" spans="2:6" ht="12.75">
      <c r="B15" s="133" t="str">
        <f>m_mérl_!A26</f>
        <v>Központi, irányító szervi támogatás</v>
      </c>
      <c r="C15" s="995">
        <f>m_mérl_!C26/1000</f>
        <v>1299973.125</v>
      </c>
      <c r="D15" s="759">
        <v>1400000</v>
      </c>
      <c r="E15" s="574">
        <v>1500000</v>
      </c>
      <c r="F15" s="574">
        <v>1600000</v>
      </c>
    </row>
    <row r="16" spans="2:6" ht="12.75">
      <c r="B16" s="133" t="s">
        <v>235</v>
      </c>
      <c r="C16" s="995">
        <f>mérl_!C29/1000</f>
        <v>0</v>
      </c>
      <c r="D16" s="759">
        <v>0</v>
      </c>
      <c r="E16" s="574"/>
      <c r="F16" s="574"/>
    </row>
    <row r="17" spans="2:6" ht="13.5" thickBot="1">
      <c r="B17" s="134"/>
      <c r="C17" s="996"/>
      <c r="D17" s="760"/>
      <c r="E17" s="761"/>
      <c r="F17" s="761"/>
    </row>
    <row r="18" spans="2:6" ht="13.5" thickBot="1">
      <c r="B18" s="135" t="s">
        <v>107</v>
      </c>
      <c r="C18" s="997">
        <f>SUM(C10:C17)</f>
        <v>3816172.1792</v>
      </c>
      <c r="D18" s="998">
        <f>SUM(D10:D17)</f>
        <v>3723038</v>
      </c>
      <c r="E18" s="999">
        <f>SUM(E10:E17)</f>
        <v>3890000</v>
      </c>
      <c r="F18" s="999">
        <f>SUM(F10:F17)</f>
        <v>4080000</v>
      </c>
    </row>
    <row r="19" spans="2:6" ht="12.75">
      <c r="B19" s="130" t="str">
        <f>m_mérl_!D9</f>
        <v>Személyi juttatások</v>
      </c>
      <c r="C19" s="1017">
        <f>m_mérl_!F9/1000</f>
        <v>1078799.044</v>
      </c>
      <c r="D19" s="1000">
        <v>1132740</v>
      </c>
      <c r="E19" s="758">
        <v>1155394</v>
      </c>
      <c r="F19" s="758">
        <v>1213165</v>
      </c>
    </row>
    <row r="20" spans="2:6" ht="12.75">
      <c r="B20" s="113" t="str">
        <f>m_mérl_!D10</f>
        <v>Munkaadókat terhelő járulékok</v>
      </c>
      <c r="C20" s="1018">
        <f>m_mérl_!F10/1000</f>
        <v>156773.892</v>
      </c>
      <c r="D20" s="995">
        <v>160000</v>
      </c>
      <c r="E20" s="574">
        <v>167900</v>
      </c>
      <c r="F20" s="574">
        <v>176300</v>
      </c>
    </row>
    <row r="21" spans="2:6" ht="12.75">
      <c r="B21" s="113" t="str">
        <f>m_mérl_!D11</f>
        <v>Készletbeszerzés</v>
      </c>
      <c r="C21" s="1018">
        <f>m_mérl_!F11/1000</f>
        <v>202486.751</v>
      </c>
      <c r="D21" s="995">
        <v>203000</v>
      </c>
      <c r="E21" s="574">
        <v>204000</v>
      </c>
      <c r="F21" s="574">
        <v>205000</v>
      </c>
    </row>
    <row r="22" spans="2:6" ht="12.75">
      <c r="B22" s="113" t="str">
        <f>m_mérl_!D12</f>
        <v>Kommunikációs szolgáltatások</v>
      </c>
      <c r="C22" s="1018">
        <f>m_mérl_!F12/1000</f>
        <v>22441.1</v>
      </c>
      <c r="D22" s="995">
        <v>22500</v>
      </c>
      <c r="E22" s="574">
        <v>22500</v>
      </c>
      <c r="F22" s="574">
        <v>22500</v>
      </c>
    </row>
    <row r="23" spans="2:6" ht="12.75">
      <c r="B23" s="113" t="str">
        <f>m_mérl_!D13</f>
        <v>Szolgáltatási kiadások</v>
      </c>
      <c r="C23" s="1018">
        <f>m_mérl_!F13/1000</f>
        <v>354476.908</v>
      </c>
      <c r="D23" s="995">
        <v>353910</v>
      </c>
      <c r="E23" s="574">
        <v>340000</v>
      </c>
      <c r="F23" s="574">
        <v>380000</v>
      </c>
    </row>
    <row r="24" spans="2:6" ht="12.75">
      <c r="B24" s="113" t="str">
        <f>m_mérl_!D14</f>
        <v>Kiküldetés, reklám- és propagamda kiadások</v>
      </c>
      <c r="C24" s="1018">
        <f>m_mérl_!F14/1000</f>
        <v>1515.355</v>
      </c>
      <c r="D24" s="995">
        <v>1500</v>
      </c>
      <c r="E24" s="574">
        <v>1500</v>
      </c>
      <c r="F24" s="574">
        <v>1500</v>
      </c>
    </row>
    <row r="25" spans="2:6" ht="12.75">
      <c r="B25" s="113" t="str">
        <f>m_mérl_!D15</f>
        <v>Különféle befizetések és egyéb dologi kiadások</v>
      </c>
      <c r="C25" s="1018">
        <f>m_mérl_!F15/1000</f>
        <v>549954.591</v>
      </c>
      <c r="D25" s="995">
        <v>200000</v>
      </c>
      <c r="E25" s="574">
        <v>191006</v>
      </c>
      <c r="F25" s="574">
        <v>210000</v>
      </c>
    </row>
    <row r="26" spans="2:6" ht="12.75">
      <c r="B26" s="113" t="str">
        <f>m_mérl_!D16</f>
        <v>Ellátottak pénzbeli juttatásai</v>
      </c>
      <c r="C26" s="1018">
        <f>m_mérl_!F16/1000</f>
        <v>8234.7</v>
      </c>
      <c r="D26" s="995">
        <v>8500</v>
      </c>
      <c r="E26" s="574">
        <v>8700</v>
      </c>
      <c r="F26" s="574">
        <v>9000</v>
      </c>
    </row>
    <row r="27" spans="2:6" ht="12.75">
      <c r="B27" s="32" t="str">
        <f>m_mérl_!D17</f>
        <v>Egyéb működési célú kiadások (tartalék nélkül)</v>
      </c>
      <c r="C27" s="752">
        <f>m_mérl_!F17/1000</f>
        <v>328827.417</v>
      </c>
      <c r="D27" s="759">
        <v>150000</v>
      </c>
      <c r="E27" s="574">
        <v>80000</v>
      </c>
      <c r="F27" s="574">
        <v>70000</v>
      </c>
    </row>
    <row r="28" spans="2:6" ht="12.75">
      <c r="B28" s="32" t="str">
        <f>m_mérl_!D21</f>
        <v>Hitel, kölcsöntörlesztés ÁH kívülre</v>
      </c>
      <c r="C28" s="759">
        <f>m_mérl_!F21/1000</f>
        <v>0</v>
      </c>
      <c r="D28" s="759"/>
      <c r="E28" s="574"/>
      <c r="F28" s="574"/>
    </row>
    <row r="29" spans="2:6" ht="12.75">
      <c r="B29" s="583" t="s">
        <v>651</v>
      </c>
      <c r="C29" s="759">
        <f>m_mérl_!F18/1000</f>
        <v>55216.212</v>
      </c>
      <c r="D29" s="759">
        <v>10000</v>
      </c>
      <c r="E29" s="574">
        <v>10000</v>
      </c>
      <c r="F29" s="574">
        <v>10000</v>
      </c>
    </row>
    <row r="30" spans="2:6" ht="12.75">
      <c r="B30" s="32" t="str">
        <f>m_mérl_!D25</f>
        <v>Központi, irányító szervi támogatás folyósítása</v>
      </c>
      <c r="C30" s="759">
        <f>m_mérl_!F25/1000</f>
        <v>1299973.125</v>
      </c>
      <c r="D30" s="759">
        <v>1400000</v>
      </c>
      <c r="E30" s="574">
        <v>1500000</v>
      </c>
      <c r="F30" s="574">
        <v>1600000</v>
      </c>
    </row>
    <row r="31" spans="2:6" ht="12.75">
      <c r="B31" s="32" t="s">
        <v>236</v>
      </c>
      <c r="C31" s="759">
        <f>m_mérl_!F24/1000</f>
        <v>43376.844</v>
      </c>
      <c r="D31" s="759">
        <v>46000</v>
      </c>
      <c r="E31" s="1001">
        <v>51000</v>
      </c>
      <c r="F31" s="1001">
        <v>55000</v>
      </c>
    </row>
    <row r="32" spans="2:6" ht="13.5" thickBot="1">
      <c r="B32" s="33" t="s">
        <v>156</v>
      </c>
      <c r="C32" s="760">
        <f>m_mérl_!F26/1000</f>
        <v>0</v>
      </c>
      <c r="D32" s="1002"/>
      <c r="E32" s="1003"/>
      <c r="F32" s="1003"/>
    </row>
    <row r="33" spans="2:6" ht="13.5" thickBot="1">
      <c r="B33" s="34" t="s">
        <v>110</v>
      </c>
      <c r="C33" s="768">
        <f>SUM(C19:C32)</f>
        <v>4102075.939</v>
      </c>
      <c r="D33" s="1004">
        <f>SUM(D19:D32)</f>
        <v>3688150</v>
      </c>
      <c r="E33" s="999">
        <f>SUM(E19:E32)</f>
        <v>3732000</v>
      </c>
      <c r="F33" s="999">
        <f>SUM(F19:F32)</f>
        <v>3952465</v>
      </c>
    </row>
    <row r="34" spans="2:6" ht="12.75">
      <c r="B34" s="31" t="str">
        <f>f_mérl_!A9</f>
        <v>Felhalmozási bevételek</v>
      </c>
      <c r="C34" s="1005">
        <f>f_mérl_!C9/1000</f>
        <v>0</v>
      </c>
      <c r="D34" s="1006">
        <v>0</v>
      </c>
      <c r="E34" s="1007">
        <v>0</v>
      </c>
      <c r="F34" s="1007">
        <v>0</v>
      </c>
    </row>
    <row r="35" spans="2:6" ht="12.75">
      <c r="B35" s="32" t="str">
        <f>f_mérl_!A10</f>
        <v>Felhalmozási célú átvett pénzeszközök</v>
      </c>
      <c r="C35" s="759">
        <f>f_mérl_!C10/1000</f>
        <v>1837.2</v>
      </c>
      <c r="D35" s="1008">
        <v>1000</v>
      </c>
      <c r="E35" s="1009">
        <v>1000</v>
      </c>
      <c r="F35" s="1009">
        <v>1100</v>
      </c>
    </row>
    <row r="36" spans="2:6" ht="12.75">
      <c r="B36" s="32" t="str">
        <f>f_mérl_!A11</f>
        <v>Felhalmozási célú támogatások ÁH belülről</v>
      </c>
      <c r="C36" s="759">
        <f>f_mérl_!C11/1000</f>
        <v>1588396.538</v>
      </c>
      <c r="D36" s="1010">
        <v>50000</v>
      </c>
      <c r="E36" s="1009">
        <v>100000</v>
      </c>
      <c r="F36" s="1009">
        <v>20000</v>
      </c>
    </row>
    <row r="37" spans="2:6" ht="12.75">
      <c r="B37" s="32" t="str">
        <f>f_mérl_!A12</f>
        <v>Közhatalmi bevételek</v>
      </c>
      <c r="C37" s="759">
        <f>f_mérl_!C12/1000</f>
        <v>27000</v>
      </c>
      <c r="D37" s="1010">
        <v>29000</v>
      </c>
      <c r="E37" s="1009">
        <v>29000</v>
      </c>
      <c r="F37" s="1009">
        <v>29500</v>
      </c>
    </row>
    <row r="38" spans="2:6" ht="12.75">
      <c r="B38" s="32" t="str">
        <f>f_mérl_!A23</f>
        <v>Maradvány igénybevétele</v>
      </c>
      <c r="C38" s="759">
        <f>f_mérl_!C23/1000</f>
        <v>2653300.594</v>
      </c>
      <c r="D38" s="1010">
        <v>287712</v>
      </c>
      <c r="E38" s="1009">
        <v>84000</v>
      </c>
      <c r="F38" s="1009">
        <v>43829</v>
      </c>
    </row>
    <row r="39" spans="2:6" ht="12.75">
      <c r="B39" s="32" t="str">
        <f>B47</f>
        <v>Központi, irányító szervi támogatás folyósítása</v>
      </c>
      <c r="C39" s="759">
        <f>(beruh!G48+beruh!I48+beruh!K48+beruh!M48+beruh!O48)/1000</f>
        <v>40692.901</v>
      </c>
      <c r="D39" s="1008">
        <v>25000</v>
      </c>
      <c r="E39" s="1009">
        <v>18000</v>
      </c>
      <c r="F39" s="1009">
        <v>12000</v>
      </c>
    </row>
    <row r="40" spans="2:6" ht="12.75">
      <c r="B40" s="32"/>
      <c r="C40" s="759"/>
      <c r="D40" s="1010"/>
      <c r="E40" s="1009"/>
      <c r="F40" s="1009"/>
    </row>
    <row r="41" spans="2:6" ht="13.5" thickBot="1">
      <c r="B41" s="32"/>
      <c r="C41" s="759"/>
      <c r="D41" s="1010"/>
      <c r="E41" s="1003"/>
      <c r="F41" s="1003"/>
    </row>
    <row r="42" spans="2:6" ht="13.5" thickBot="1">
      <c r="B42" s="34" t="s">
        <v>111</v>
      </c>
      <c r="C42" s="768">
        <f>SUM(C34:C41)</f>
        <v>4311227.233</v>
      </c>
      <c r="D42" s="1004">
        <f>SUM(D34:D41)</f>
        <v>392712</v>
      </c>
      <c r="E42" s="1011">
        <f>SUM(E34:E41)</f>
        <v>232000</v>
      </c>
      <c r="F42" s="1011">
        <f>SUM(F34:F41)</f>
        <v>106429</v>
      </c>
    </row>
    <row r="43" spans="2:6" ht="12.75">
      <c r="B43" s="31" t="str">
        <f>f_mérl_!D9</f>
        <v>Beruházások</v>
      </c>
      <c r="C43" s="1012">
        <f>f_mérl_!F9/1000</f>
        <v>428932.394</v>
      </c>
      <c r="D43" s="1006">
        <v>270000</v>
      </c>
      <c r="E43" s="1007">
        <v>90000</v>
      </c>
      <c r="F43" s="1007">
        <v>90000</v>
      </c>
    </row>
    <row r="44" spans="2:6" ht="12.75">
      <c r="B44" s="32" t="str">
        <f>f_mérl_!D10</f>
        <v>Felújítások</v>
      </c>
      <c r="C44" s="1013">
        <f>f_mérl_!F10/1000</f>
        <v>3404873.178</v>
      </c>
      <c r="D44" s="1008">
        <v>96000</v>
      </c>
      <c r="E44" s="1009">
        <v>250000</v>
      </c>
      <c r="F44" s="1009">
        <v>119964</v>
      </c>
    </row>
    <row r="45" spans="2:6" ht="12.75">
      <c r="B45" s="32" t="str">
        <f>f_mérl_!D11</f>
        <v>Egyéb felhalmozási célú kiadások</v>
      </c>
      <c r="C45" s="752">
        <f>f_mérl_!F11/1000</f>
        <v>85725</v>
      </c>
      <c r="D45" s="1008">
        <v>2000</v>
      </c>
      <c r="E45" s="1009">
        <v>2000</v>
      </c>
      <c r="F45" s="1009">
        <v>2000</v>
      </c>
    </row>
    <row r="46" spans="2:6" ht="12.75">
      <c r="B46" s="32" t="str">
        <f>f_mérl_!D21</f>
        <v>Hitel, kölcsöntörlesztés ÁH kívülre</v>
      </c>
      <c r="C46" s="759">
        <f>f_mérl_!F21</f>
        <v>0</v>
      </c>
      <c r="D46" s="1008"/>
      <c r="E46" s="1009"/>
      <c r="F46" s="1009"/>
    </row>
    <row r="47" spans="2:6" ht="12.75">
      <c r="B47" s="32" t="str">
        <f>f_mérl_!D25</f>
        <v>Központi, irányító szervi támogatás folyósítása</v>
      </c>
      <c r="C47" s="759">
        <f>f_mérl_!F25/1000</f>
        <v>40692.901</v>
      </c>
      <c r="D47" s="1008">
        <v>25000</v>
      </c>
      <c r="E47" s="1009">
        <v>18000</v>
      </c>
      <c r="F47" s="1009">
        <v>12000</v>
      </c>
    </row>
    <row r="48" spans="2:6" ht="12.75">
      <c r="B48" s="583" t="s">
        <v>23</v>
      </c>
      <c r="C48" s="759">
        <f>tart_!D24/1000</f>
        <v>65100</v>
      </c>
      <c r="D48" s="1008">
        <v>34600</v>
      </c>
      <c r="E48" s="1009">
        <v>30000</v>
      </c>
      <c r="F48" s="1009">
        <v>10000</v>
      </c>
    </row>
    <row r="49" spans="2:6" ht="12.75">
      <c r="B49" s="35"/>
      <c r="C49" s="752"/>
      <c r="D49" s="1008"/>
      <c r="E49" s="1009"/>
      <c r="F49" s="1009"/>
    </row>
    <row r="50" spans="2:6" ht="13.5" thickBot="1">
      <c r="B50" s="33"/>
      <c r="C50" s="752"/>
      <c r="D50" s="1008"/>
      <c r="E50" s="1003"/>
      <c r="F50" s="1003"/>
    </row>
    <row r="51" spans="2:6" ht="13.5" thickBot="1">
      <c r="B51" s="34" t="s">
        <v>112</v>
      </c>
      <c r="C51" s="768">
        <f>SUM(C43:C50)</f>
        <v>4025323.4729999998</v>
      </c>
      <c r="D51" s="1004">
        <f>SUM(D43:D50)</f>
        <v>427600</v>
      </c>
      <c r="E51" s="1014">
        <f>SUM(E43:E50)</f>
        <v>390000</v>
      </c>
      <c r="F51" s="1014">
        <f>SUM(F43:F50)</f>
        <v>233964</v>
      </c>
    </row>
    <row r="52" spans="2:6" ht="13.5" thickBot="1">
      <c r="B52" s="36" t="s">
        <v>64</v>
      </c>
      <c r="C52" s="755">
        <f>C18+C42</f>
        <v>8127399.4122</v>
      </c>
      <c r="D52" s="1015">
        <f>D18+D42</f>
        <v>4115750</v>
      </c>
      <c r="E52" s="1016">
        <f>E18+E42</f>
        <v>4122000</v>
      </c>
      <c r="F52" s="1016">
        <f>F18+F42</f>
        <v>4186429</v>
      </c>
    </row>
    <row r="53" spans="2:6" ht="13.5" thickBot="1">
      <c r="B53" s="36" t="s">
        <v>69</v>
      </c>
      <c r="C53" s="755">
        <f>C33+C51</f>
        <v>8127399.412</v>
      </c>
      <c r="D53" s="1015">
        <f>D33+D51</f>
        <v>4115750</v>
      </c>
      <c r="E53" s="1016">
        <f>E33+E51</f>
        <v>4122000</v>
      </c>
      <c r="F53" s="1016">
        <f>F33+F51</f>
        <v>4186429</v>
      </c>
    </row>
    <row r="55" spans="2:6" ht="12.75" hidden="1">
      <c r="B55" s="37"/>
      <c r="C55" s="16">
        <f>C52-C53</f>
        <v>0.0002000005915760994</v>
      </c>
      <c r="D55" s="16">
        <f>D52-D53</f>
        <v>0</v>
      </c>
      <c r="E55" s="16">
        <f>E52-E53</f>
        <v>0</v>
      </c>
      <c r="F55" s="16">
        <f>F52-F53</f>
        <v>0</v>
      </c>
    </row>
    <row r="56" spans="2:6" ht="12.75">
      <c r="B56" s="37"/>
      <c r="C56" s="16">
        <f>C53-C52</f>
        <v>-0.0002000005915760994</v>
      </c>
      <c r="D56" s="16">
        <f>D53-D52</f>
        <v>0</v>
      </c>
      <c r="E56" s="16">
        <f>E53-E52</f>
        <v>0</v>
      </c>
      <c r="F56" s="16">
        <f>F53-F52</f>
        <v>0</v>
      </c>
    </row>
  </sheetData>
  <sheetProtection/>
  <mergeCells count="2">
    <mergeCell ref="B4:F4"/>
    <mergeCell ref="B5:F5"/>
  </mergeCells>
  <printOptions horizontalCentered="1"/>
  <pageMargins left="0.27" right="0.17" top="1.299212598425197" bottom="0.984251968503937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5"/>
  <sheetViews>
    <sheetView view="pageBreakPreview" zoomScale="60" zoomScalePageLayoutView="0" workbookViewId="0" topLeftCell="A1">
      <selection activeCell="E12" sqref="E12"/>
    </sheetView>
  </sheetViews>
  <sheetFormatPr defaultColWidth="9.00390625" defaultRowHeight="12.75"/>
  <cols>
    <col min="1" max="1" width="38.00390625" style="348" customWidth="1"/>
    <col min="2" max="2" width="11.75390625" style="348" customWidth="1"/>
    <col min="3" max="3" width="9.875" style="348" customWidth="1"/>
    <col min="4" max="4" width="11.375" style="348" customWidth="1"/>
    <col min="5" max="5" width="11.75390625" style="348" customWidth="1"/>
    <col min="6" max="6" width="11.875" style="348" customWidth="1"/>
    <col min="7" max="7" width="11.125" style="348" customWidth="1"/>
    <col min="8" max="8" width="11.875" style="348" customWidth="1"/>
    <col min="9" max="9" width="12.00390625" style="348" customWidth="1"/>
    <col min="10" max="10" width="11.25390625" style="348" customWidth="1"/>
    <col min="11" max="11" width="12.375" style="348" customWidth="1"/>
    <col min="12" max="12" width="11.125" style="348" customWidth="1"/>
    <col min="13" max="13" width="11.625" style="348" customWidth="1"/>
    <col min="14" max="14" width="12.25390625" style="348" customWidth="1"/>
    <col min="15" max="15" width="13.375" style="348" customWidth="1"/>
    <col min="16" max="16" width="16.25390625" style="350" customWidth="1"/>
    <col min="17" max="18" width="9.125" style="348" customWidth="1"/>
    <col min="19" max="16384" width="9.125" style="348" customWidth="1"/>
  </cols>
  <sheetData>
    <row r="1" spans="8:9" ht="12.75">
      <c r="H1" s="349" t="s">
        <v>133</v>
      </c>
      <c r="I1" s="348" t="str">
        <f>'bev-int'!B1</f>
        <v>melléklet a …/2024. (.  .) önkormányzati rendelethez</v>
      </c>
    </row>
    <row r="3" spans="1:14" ht="12.75">
      <c r="A3" s="1271" t="s">
        <v>829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</row>
    <row r="4" spans="14:15" ht="13.5" thickBot="1">
      <c r="N4" s="92" t="s">
        <v>74</v>
      </c>
      <c r="O4" s="351"/>
    </row>
    <row r="5" spans="1:15" ht="15.75" thickBot="1">
      <c r="A5" s="352" t="s">
        <v>57</v>
      </c>
      <c r="B5" s="353" t="s">
        <v>84</v>
      </c>
      <c r="C5" s="354" t="s">
        <v>118</v>
      </c>
      <c r="D5" s="354" t="s">
        <v>119</v>
      </c>
      <c r="E5" s="354" t="s">
        <v>120</v>
      </c>
      <c r="F5" s="354" t="s">
        <v>121</v>
      </c>
      <c r="G5" s="354" t="s">
        <v>122</v>
      </c>
      <c r="H5" s="354" t="s">
        <v>123</v>
      </c>
      <c r="I5" s="354" t="s">
        <v>124</v>
      </c>
      <c r="J5" s="354" t="s">
        <v>125</v>
      </c>
      <c r="K5" s="354" t="s">
        <v>126</v>
      </c>
      <c r="L5" s="354" t="s">
        <v>127</v>
      </c>
      <c r="M5" s="355" t="s">
        <v>128</v>
      </c>
      <c r="N5" s="356" t="s">
        <v>89</v>
      </c>
      <c r="O5" s="351"/>
    </row>
    <row r="6" spans="1:15" ht="12.75">
      <c r="A6" s="357" t="s">
        <v>129</v>
      </c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60"/>
      <c r="N6" s="361"/>
      <c r="O6" s="351"/>
    </row>
    <row r="7" spans="1:16" ht="12.75">
      <c r="A7" s="362" t="str">
        <f>'bev-int'!A15</f>
        <v>Működési célú támogatások ÁH belülről</v>
      </c>
      <c r="B7" s="363">
        <v>104209</v>
      </c>
      <c r="C7" s="363">
        <v>104209</v>
      </c>
      <c r="D7" s="363">
        <v>104209</v>
      </c>
      <c r="E7" s="363">
        <v>104209</v>
      </c>
      <c r="F7" s="363">
        <v>104209</v>
      </c>
      <c r="G7" s="363">
        <v>104209</v>
      </c>
      <c r="H7" s="363">
        <v>104209</v>
      </c>
      <c r="I7" s="363">
        <v>104210</v>
      </c>
      <c r="J7" s="363">
        <v>104209</v>
      </c>
      <c r="K7" s="363">
        <v>104210</v>
      </c>
      <c r="L7" s="363">
        <v>104210</v>
      </c>
      <c r="M7" s="363">
        <v>104210</v>
      </c>
      <c r="N7" s="364">
        <f>SUM(B7:M7)</f>
        <v>1250512</v>
      </c>
      <c r="O7" s="351">
        <f>'bev-int'!C15</f>
        <v>1250511860.2</v>
      </c>
      <c r="P7" s="350">
        <f>'bev-int'!C15</f>
        <v>1250511860.2</v>
      </c>
    </row>
    <row r="8" spans="1:16" ht="12.75">
      <c r="A8" s="362" t="str">
        <f>'bev-int'!A21</f>
        <v>Felhalmozási célú támogatások ÁH belülről</v>
      </c>
      <c r="B8" s="363"/>
      <c r="C8" s="365"/>
      <c r="D8" s="365"/>
      <c r="E8" s="365">
        <v>11496</v>
      </c>
      <c r="F8" s="365">
        <v>1576900</v>
      </c>
      <c r="G8" s="365"/>
      <c r="H8" s="365"/>
      <c r="I8" s="365"/>
      <c r="J8" s="365"/>
      <c r="K8" s="365"/>
      <c r="L8" s="365"/>
      <c r="M8" s="366"/>
      <c r="N8" s="364">
        <f aca="true" t="shared" si="0" ref="N8:N18">SUM(B8:M8)</f>
        <v>1588396</v>
      </c>
      <c r="O8" s="351">
        <f>'bev-int'!C21</f>
        <v>1588396538</v>
      </c>
      <c r="P8" s="350">
        <f>'bev-int'!C21</f>
        <v>1588396538</v>
      </c>
    </row>
    <row r="9" spans="1:16" ht="12.75">
      <c r="A9" s="362" t="str">
        <f>'bev-int'!A26</f>
        <v>Közhatalmi bevételek</v>
      </c>
      <c r="B9" s="363">
        <v>10000</v>
      </c>
      <c r="C9" s="363">
        <v>10000</v>
      </c>
      <c r="D9" s="363">
        <v>10000</v>
      </c>
      <c r="E9" s="363">
        <v>10000</v>
      </c>
      <c r="F9" s="363">
        <v>120000</v>
      </c>
      <c r="G9" s="363">
        <v>10000</v>
      </c>
      <c r="H9" s="363">
        <v>10000</v>
      </c>
      <c r="I9" s="363">
        <v>10000</v>
      </c>
      <c r="J9" s="363">
        <v>120000</v>
      </c>
      <c r="K9" s="363">
        <v>10000</v>
      </c>
      <c r="L9" s="363">
        <v>10000</v>
      </c>
      <c r="M9" s="363">
        <v>70767</v>
      </c>
      <c r="N9" s="364">
        <f t="shared" si="0"/>
        <v>400767</v>
      </c>
      <c r="O9" s="351">
        <f>'bev-int'!C26</f>
        <v>400767020</v>
      </c>
      <c r="P9" s="350">
        <f>'bev-int'!C26</f>
        <v>400767020</v>
      </c>
    </row>
    <row r="10" spans="1:16" ht="12.75">
      <c r="A10" s="362" t="str">
        <f>'bev-int'!A27</f>
        <v>Működési bevételek</v>
      </c>
      <c r="B10" s="363">
        <v>37960</v>
      </c>
      <c r="C10" s="363">
        <v>37960</v>
      </c>
      <c r="D10" s="363">
        <v>37960</v>
      </c>
      <c r="E10" s="363">
        <v>37960</v>
      </c>
      <c r="F10" s="363">
        <v>37960</v>
      </c>
      <c r="G10" s="363">
        <v>37960</v>
      </c>
      <c r="H10" s="363">
        <v>37960</v>
      </c>
      <c r="I10" s="363">
        <v>37960</v>
      </c>
      <c r="J10" s="363">
        <v>37960</v>
      </c>
      <c r="K10" s="363">
        <v>37960</v>
      </c>
      <c r="L10" s="363">
        <v>37966</v>
      </c>
      <c r="M10" s="363">
        <v>37960</v>
      </c>
      <c r="N10" s="364">
        <f t="shared" si="0"/>
        <v>455526</v>
      </c>
      <c r="O10" s="351">
        <f>'bev-int'!C27</f>
        <v>455525845</v>
      </c>
      <c r="P10" s="350">
        <f>'bev-int'!C27</f>
        <v>455525845</v>
      </c>
    </row>
    <row r="11" spans="1:16" ht="12.75">
      <c r="A11" s="362" t="str">
        <f>'bev-int'!A28</f>
        <v>Felhalmozási bevételek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>
        <f t="shared" si="0"/>
        <v>0</v>
      </c>
      <c r="O11" s="351">
        <f>'bev-int'!C28</f>
        <v>0</v>
      </c>
      <c r="P11" s="350">
        <f>'bev-int'!C28</f>
        <v>0</v>
      </c>
    </row>
    <row r="12" spans="1:16" ht="12.75">
      <c r="A12" s="362" t="str">
        <f>'bev-int'!A29</f>
        <v>Működési célú átvett pénzeszközök</v>
      </c>
      <c r="B12" s="363">
        <v>3307</v>
      </c>
      <c r="C12" s="363">
        <v>3308</v>
      </c>
      <c r="D12" s="363">
        <v>3308</v>
      </c>
      <c r="E12" s="363">
        <v>3308</v>
      </c>
      <c r="F12" s="363">
        <v>3308</v>
      </c>
      <c r="G12" s="363">
        <v>3308</v>
      </c>
      <c r="H12" s="363">
        <v>3308</v>
      </c>
      <c r="I12" s="363">
        <v>3308</v>
      </c>
      <c r="J12" s="363">
        <v>3308</v>
      </c>
      <c r="K12" s="363">
        <v>3308</v>
      </c>
      <c r="L12" s="363">
        <v>3308</v>
      </c>
      <c r="M12" s="363">
        <v>3308</v>
      </c>
      <c r="N12" s="364">
        <f t="shared" si="0"/>
        <v>39695</v>
      </c>
      <c r="O12" s="351">
        <f>'bev-int'!C29</f>
        <v>39694923</v>
      </c>
      <c r="P12" s="350">
        <f>'bev-int'!C29</f>
        <v>39694923</v>
      </c>
    </row>
    <row r="13" spans="1:16" ht="12.75">
      <c r="A13" s="362" t="str">
        <f>'bev-int'!A30</f>
        <v>Felhalmozási célú átvett pénzeszközök</v>
      </c>
      <c r="B13" s="363">
        <v>160</v>
      </c>
      <c r="C13" s="363">
        <v>160</v>
      </c>
      <c r="D13" s="363">
        <v>160</v>
      </c>
      <c r="E13" s="363">
        <v>160</v>
      </c>
      <c r="F13" s="363">
        <v>160</v>
      </c>
      <c r="G13" s="363">
        <v>160</v>
      </c>
      <c r="H13" s="363">
        <v>160</v>
      </c>
      <c r="I13" s="363">
        <v>160</v>
      </c>
      <c r="J13" s="363">
        <v>160</v>
      </c>
      <c r="K13" s="363">
        <v>160</v>
      </c>
      <c r="L13" s="363">
        <v>160</v>
      </c>
      <c r="M13" s="363">
        <v>77</v>
      </c>
      <c r="N13" s="364">
        <f t="shared" si="0"/>
        <v>1837</v>
      </c>
      <c r="O13" s="351">
        <f>'bev-int'!C30</f>
        <v>1837200</v>
      </c>
      <c r="P13" s="350">
        <f>'bev-int'!C30</f>
        <v>1837200</v>
      </c>
    </row>
    <row r="14" spans="1:15" ht="12.75">
      <c r="A14" s="362" t="s">
        <v>228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4">
        <f t="shared" si="0"/>
        <v>0</v>
      </c>
      <c r="O14" s="351">
        <f>'bev-int'!C32</f>
        <v>0</v>
      </c>
    </row>
    <row r="15" spans="1:15" ht="12.75">
      <c r="A15" s="484" t="s">
        <v>517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4">
        <f t="shared" si="0"/>
        <v>0</v>
      </c>
      <c r="O15" s="351"/>
    </row>
    <row r="16" spans="1:16" ht="12.75">
      <c r="A16" s="362" t="str">
        <f>'bev-int'!A34</f>
        <v>Maradvány igénybevétele</v>
      </c>
      <c r="B16" s="363">
        <v>3050000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4">
        <f t="shared" si="0"/>
        <v>3050000</v>
      </c>
      <c r="O16" s="351">
        <f>'bev-int'!C34</f>
        <v>3050000000</v>
      </c>
      <c r="P16" s="350">
        <f>'bev-int'!C34</f>
        <v>3050000000</v>
      </c>
    </row>
    <row r="17" spans="1:16" ht="12.75">
      <c r="A17" s="362" t="str">
        <f>'bev-int'!A37</f>
        <v>Központi, irányító szervi támogatás</v>
      </c>
      <c r="B17" s="367">
        <v>111722</v>
      </c>
      <c r="C17" s="367">
        <v>111722</v>
      </c>
      <c r="D17" s="367">
        <v>111722</v>
      </c>
      <c r="E17" s="367">
        <v>111722</v>
      </c>
      <c r="F17" s="367">
        <v>111722</v>
      </c>
      <c r="G17" s="367">
        <v>111723</v>
      </c>
      <c r="H17" s="367">
        <v>111722</v>
      </c>
      <c r="I17" s="367">
        <v>111722</v>
      </c>
      <c r="J17" s="367">
        <v>111722</v>
      </c>
      <c r="K17" s="367">
        <v>111722</v>
      </c>
      <c r="L17" s="367">
        <v>111722</v>
      </c>
      <c r="M17" s="367">
        <v>111723</v>
      </c>
      <c r="N17" s="364">
        <f t="shared" si="0"/>
        <v>1340666</v>
      </c>
      <c r="O17" s="351">
        <f>'bev-int'!C37</f>
        <v>1340666026</v>
      </c>
      <c r="P17" s="350">
        <f>'bev-int'!C37</f>
        <v>1340666026</v>
      </c>
    </row>
    <row r="18" spans="1:16" ht="13.5" thickBot="1">
      <c r="A18" s="368" t="s">
        <v>464</v>
      </c>
      <c r="B18" s="367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4">
        <f t="shared" si="0"/>
        <v>0</v>
      </c>
      <c r="O18" s="351">
        <f>'bev-int'!C38</f>
        <v>0</v>
      </c>
      <c r="P18" s="350">
        <f>'bev-int'!C38</f>
        <v>0</v>
      </c>
    </row>
    <row r="19" spans="1:16" ht="13.5" thickBot="1">
      <c r="A19" s="370" t="s">
        <v>64</v>
      </c>
      <c r="B19" s="371">
        <f>SUM(B6:B18)</f>
        <v>3317358</v>
      </c>
      <c r="C19" s="371">
        <f aca="true" t="shared" si="1" ref="C19:K19">SUM(C6:C18)</f>
        <v>267359</v>
      </c>
      <c r="D19" s="371">
        <f t="shared" si="1"/>
        <v>267359</v>
      </c>
      <c r="E19" s="371">
        <f t="shared" si="1"/>
        <v>278855</v>
      </c>
      <c r="F19" s="371">
        <f t="shared" si="1"/>
        <v>1954259</v>
      </c>
      <c r="G19" s="371">
        <f t="shared" si="1"/>
        <v>267360</v>
      </c>
      <c r="H19" s="371">
        <f t="shared" si="1"/>
        <v>267359</v>
      </c>
      <c r="I19" s="371">
        <f t="shared" si="1"/>
        <v>267360</v>
      </c>
      <c r="J19" s="371">
        <f t="shared" si="1"/>
        <v>377359</v>
      </c>
      <c r="K19" s="371">
        <f t="shared" si="1"/>
        <v>267360</v>
      </c>
      <c r="L19" s="371">
        <f>SUM(L6:L18)</f>
        <v>267366</v>
      </c>
      <c r="M19" s="371">
        <f>SUM(M6:M18)</f>
        <v>328045</v>
      </c>
      <c r="N19" s="372">
        <f>SUM(B19:M19)</f>
        <v>8127399</v>
      </c>
      <c r="O19" s="373">
        <f>'bev-int'!C43</f>
        <v>8127399412.2</v>
      </c>
      <c r="P19" s="350">
        <f>'bev-int'!C43</f>
        <v>8127399412.2</v>
      </c>
    </row>
    <row r="20" spans="1:15" ht="12.75">
      <c r="A20" s="357" t="s">
        <v>96</v>
      </c>
      <c r="B20" s="35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60"/>
      <c r="N20" s="361"/>
      <c r="O20" s="351"/>
    </row>
    <row r="21" spans="1:16" ht="12.75">
      <c r="A21" s="362" t="str">
        <f>'kiad-int'!A8</f>
        <v>Személyi juttatások</v>
      </c>
      <c r="B21" s="363">
        <v>89899</v>
      </c>
      <c r="C21" s="363">
        <v>89900</v>
      </c>
      <c r="D21" s="363">
        <v>89900</v>
      </c>
      <c r="E21" s="363">
        <v>89900</v>
      </c>
      <c r="F21" s="363">
        <v>89900</v>
      </c>
      <c r="G21" s="363">
        <v>89900</v>
      </c>
      <c r="H21" s="363">
        <v>89900</v>
      </c>
      <c r="I21" s="363">
        <v>89900</v>
      </c>
      <c r="J21" s="363">
        <v>89900</v>
      </c>
      <c r="K21" s="363">
        <v>89900</v>
      </c>
      <c r="L21" s="363">
        <v>89900</v>
      </c>
      <c r="M21" s="363">
        <v>89900</v>
      </c>
      <c r="N21" s="364">
        <f>SUM(B21:M21)</f>
        <v>1078799</v>
      </c>
      <c r="O21" s="351">
        <f>'kiad-int'!C8</f>
        <v>1078799044</v>
      </c>
      <c r="P21" s="350">
        <f>'kiad-int'!C8</f>
        <v>1078799044</v>
      </c>
    </row>
    <row r="22" spans="1:16" ht="12.75">
      <c r="A22" s="362" t="str">
        <f>'kiad-int'!A9</f>
        <v>Munkaadókat terhelő járulékok</v>
      </c>
      <c r="B22" s="363">
        <v>13064</v>
      </c>
      <c r="C22" s="363">
        <v>13065</v>
      </c>
      <c r="D22" s="363">
        <v>13064</v>
      </c>
      <c r="E22" s="363">
        <v>13065</v>
      </c>
      <c r="F22" s="363">
        <v>13064</v>
      </c>
      <c r="G22" s="363">
        <v>13065</v>
      </c>
      <c r="H22" s="363">
        <v>13064</v>
      </c>
      <c r="I22" s="363">
        <v>13065</v>
      </c>
      <c r="J22" s="363">
        <v>13064</v>
      </c>
      <c r="K22" s="363">
        <v>13065</v>
      </c>
      <c r="L22" s="363">
        <v>13064</v>
      </c>
      <c r="M22" s="363">
        <v>13065</v>
      </c>
      <c r="N22" s="364">
        <f aca="true" t="shared" si="2" ref="N22:N31">SUM(B22:M22)</f>
        <v>156774</v>
      </c>
      <c r="O22" s="351">
        <f>'kiad-int'!C9</f>
        <v>156773892</v>
      </c>
      <c r="P22" s="350">
        <f>'kiad-int'!C9</f>
        <v>156773892</v>
      </c>
    </row>
    <row r="23" spans="1:16" ht="12.75">
      <c r="A23" s="362" t="str">
        <f>'kiad-int'!A15</f>
        <v>Dologi kiadások</v>
      </c>
      <c r="B23" s="363">
        <v>90000</v>
      </c>
      <c r="C23" s="363">
        <v>90000</v>
      </c>
      <c r="D23" s="363">
        <v>94000</v>
      </c>
      <c r="E23" s="363">
        <v>94000</v>
      </c>
      <c r="F23" s="363">
        <v>94000</v>
      </c>
      <c r="G23" s="363">
        <v>94000</v>
      </c>
      <c r="H23" s="363">
        <v>94000</v>
      </c>
      <c r="I23" s="363">
        <v>94000</v>
      </c>
      <c r="J23" s="363">
        <v>94000</v>
      </c>
      <c r="K23" s="363">
        <v>96000</v>
      </c>
      <c r="L23" s="363">
        <v>98000</v>
      </c>
      <c r="M23" s="363">
        <v>98875</v>
      </c>
      <c r="N23" s="364">
        <f>SUM(B23:M23)</f>
        <v>1130875</v>
      </c>
      <c r="O23" s="351">
        <f>'kiad-int'!C15</f>
        <v>1130874705</v>
      </c>
      <c r="P23" s="350">
        <f>'kiad-int'!C15</f>
        <v>1130874705</v>
      </c>
    </row>
    <row r="24" spans="1:16" ht="12.75">
      <c r="A24" s="362" t="str">
        <f>'kiad-int'!A16</f>
        <v>Ellátottak pénzbeli juttatásai</v>
      </c>
      <c r="B24" s="363">
        <v>500</v>
      </c>
      <c r="C24" s="363">
        <v>800</v>
      </c>
      <c r="D24" s="363">
        <v>500</v>
      </c>
      <c r="E24" s="363">
        <v>500</v>
      </c>
      <c r="F24" s="363">
        <v>300</v>
      </c>
      <c r="G24" s="363">
        <v>300</v>
      </c>
      <c r="H24" s="363">
        <v>300</v>
      </c>
      <c r="I24" s="363">
        <v>1200</v>
      </c>
      <c r="J24" s="363">
        <v>1500</v>
      </c>
      <c r="K24" s="363">
        <v>1000</v>
      </c>
      <c r="L24" s="363">
        <v>500</v>
      </c>
      <c r="M24" s="363">
        <v>835</v>
      </c>
      <c r="N24" s="364">
        <f t="shared" si="2"/>
        <v>8235</v>
      </c>
      <c r="O24" s="351">
        <f>'kiad-int'!C16</f>
        <v>8234700</v>
      </c>
      <c r="P24" s="350">
        <f>'kiad-int'!C16</f>
        <v>8234700</v>
      </c>
    </row>
    <row r="25" spans="1:16" ht="12.75">
      <c r="A25" s="362" t="str">
        <f>'kiad-int'!A17</f>
        <v>Egyéb működési célú kiadások</v>
      </c>
      <c r="B25" s="363">
        <v>26569</v>
      </c>
      <c r="C25" s="363">
        <v>26569</v>
      </c>
      <c r="D25" s="363">
        <v>26569</v>
      </c>
      <c r="E25" s="363">
        <v>26569</v>
      </c>
      <c r="F25" s="363">
        <v>26569</v>
      </c>
      <c r="G25" s="363">
        <v>26569</v>
      </c>
      <c r="H25" s="363">
        <v>26569</v>
      </c>
      <c r="I25" s="363">
        <v>26569</v>
      </c>
      <c r="J25" s="363">
        <v>26569</v>
      </c>
      <c r="K25" s="363">
        <v>26569</v>
      </c>
      <c r="L25" s="363">
        <v>26569</v>
      </c>
      <c r="M25" s="363">
        <v>156884</v>
      </c>
      <c r="N25" s="364">
        <f t="shared" si="2"/>
        <v>449143</v>
      </c>
      <c r="O25" s="351">
        <f>'kiad-int'!C17</f>
        <v>449143629</v>
      </c>
      <c r="P25" s="350">
        <f>'kiad-int'!C17</f>
        <v>449143629</v>
      </c>
    </row>
    <row r="26" spans="1:16" ht="12.75">
      <c r="A26" s="362" t="str">
        <f>'kiad-int'!A19</f>
        <v>Beruházások</v>
      </c>
      <c r="B26" s="363">
        <v>20000</v>
      </c>
      <c r="C26" s="363">
        <v>50000</v>
      </c>
      <c r="D26" s="363">
        <v>30000</v>
      </c>
      <c r="E26" s="363">
        <v>20000</v>
      </c>
      <c r="F26" s="363">
        <v>50000</v>
      </c>
      <c r="G26" s="363">
        <v>30000</v>
      </c>
      <c r="H26" s="363">
        <v>20000</v>
      </c>
      <c r="I26" s="363">
        <v>50000</v>
      </c>
      <c r="J26" s="363">
        <v>30000</v>
      </c>
      <c r="K26" s="363">
        <v>48932</v>
      </c>
      <c r="L26" s="363">
        <v>50000</v>
      </c>
      <c r="M26" s="363">
        <v>30000</v>
      </c>
      <c r="N26" s="364">
        <f t="shared" si="2"/>
        <v>428932</v>
      </c>
      <c r="O26" s="351">
        <f>'kiad-int'!C19</f>
        <v>428932394</v>
      </c>
      <c r="P26" s="350">
        <f>'kiad-int'!C19</f>
        <v>428932394</v>
      </c>
    </row>
    <row r="27" spans="1:16" ht="12.75">
      <c r="A27" s="362" t="str">
        <f>'kiad-int'!A20</f>
        <v>Felújítások</v>
      </c>
      <c r="B27" s="363">
        <v>50000</v>
      </c>
      <c r="C27" s="365">
        <v>32000</v>
      </c>
      <c r="D27" s="365">
        <v>200000</v>
      </c>
      <c r="E27" s="365">
        <v>400000</v>
      </c>
      <c r="F27" s="365">
        <v>500000</v>
      </c>
      <c r="G27" s="365">
        <v>700000</v>
      </c>
      <c r="H27" s="365">
        <v>700000</v>
      </c>
      <c r="I27" s="365">
        <v>300000</v>
      </c>
      <c r="J27" s="365">
        <v>200000</v>
      </c>
      <c r="K27" s="365">
        <v>120000</v>
      </c>
      <c r="L27" s="365">
        <v>100000</v>
      </c>
      <c r="M27" s="366">
        <v>102873</v>
      </c>
      <c r="N27" s="364">
        <f t="shared" si="2"/>
        <v>3404873</v>
      </c>
      <c r="O27" s="351">
        <f>'kiad-int'!C20</f>
        <v>3404873178</v>
      </c>
      <c r="P27" s="350">
        <f>'kiad-int'!C20</f>
        <v>3404873178</v>
      </c>
    </row>
    <row r="28" spans="1:16" ht="12.75">
      <c r="A28" s="362" t="str">
        <f>'kiad-int'!A21</f>
        <v>Egyéb felhalmozási célú kiadások</v>
      </c>
      <c r="B28" s="363"/>
      <c r="C28" s="363"/>
      <c r="D28" s="363"/>
      <c r="E28" s="363"/>
      <c r="F28" s="363">
        <v>70000</v>
      </c>
      <c r="G28" s="363">
        <v>1000</v>
      </c>
      <c r="H28" s="363"/>
      <c r="I28" s="363">
        <v>13725</v>
      </c>
      <c r="J28" s="363"/>
      <c r="K28" s="363">
        <v>1000</v>
      </c>
      <c r="L28" s="365"/>
      <c r="M28" s="366"/>
      <c r="N28" s="364">
        <f t="shared" si="2"/>
        <v>85725</v>
      </c>
      <c r="O28" s="351">
        <f>'kiad-int'!C21</f>
        <v>85725000</v>
      </c>
      <c r="P28" s="350">
        <f>'kiad-int'!C21</f>
        <v>85725000</v>
      </c>
    </row>
    <row r="29" spans="1:16" ht="12.75">
      <c r="A29" s="484" t="s">
        <v>518</v>
      </c>
      <c r="B29" s="363">
        <v>43377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6"/>
      <c r="N29" s="364">
        <f t="shared" si="2"/>
        <v>43377</v>
      </c>
      <c r="O29" s="351">
        <f>'kiad-int'!I26</f>
        <v>43376844</v>
      </c>
      <c r="P29" s="350">
        <f>'kiad-int'!C26</f>
        <v>43376844</v>
      </c>
    </row>
    <row r="30" spans="1:16" ht="12.75">
      <c r="A30" s="368" t="s">
        <v>465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74"/>
      <c r="N30" s="364">
        <f t="shared" si="2"/>
        <v>0</v>
      </c>
      <c r="O30" s="351"/>
      <c r="P30" s="350">
        <f>'kiad-int'!C28</f>
        <v>0</v>
      </c>
    </row>
    <row r="31" spans="1:16" ht="13.5" thickBot="1">
      <c r="A31" s="368" t="str">
        <f>'kiad-int'!A27</f>
        <v>Központi, irányító szervi támogatás folyósítása</v>
      </c>
      <c r="B31" s="367">
        <v>111722</v>
      </c>
      <c r="C31" s="367">
        <v>111722</v>
      </c>
      <c r="D31" s="367">
        <v>111722</v>
      </c>
      <c r="E31" s="367">
        <v>111722</v>
      </c>
      <c r="F31" s="367">
        <v>111722</v>
      </c>
      <c r="G31" s="367">
        <v>111723</v>
      </c>
      <c r="H31" s="367">
        <v>111722</v>
      </c>
      <c r="I31" s="367">
        <v>111722</v>
      </c>
      <c r="J31" s="367">
        <v>111722</v>
      </c>
      <c r="K31" s="367">
        <v>111722</v>
      </c>
      <c r="L31" s="367">
        <v>111722</v>
      </c>
      <c r="M31" s="367">
        <v>111723</v>
      </c>
      <c r="N31" s="364">
        <f t="shared" si="2"/>
        <v>1340666</v>
      </c>
      <c r="O31" s="351">
        <f>'kiad-int'!I27</f>
        <v>1340666026</v>
      </c>
      <c r="P31" s="350">
        <f>'kiad-int'!C27</f>
        <v>1340666026</v>
      </c>
    </row>
    <row r="32" spans="1:16" ht="13.5" thickBot="1">
      <c r="A32" s="375" t="s">
        <v>69</v>
      </c>
      <c r="B32" s="376">
        <f>SUM(B21:B31)</f>
        <v>445131</v>
      </c>
      <c r="C32" s="377">
        <f aca="true" t="shared" si="3" ref="C32:M32">SUM(C21:C31)</f>
        <v>414056</v>
      </c>
      <c r="D32" s="377">
        <f t="shared" si="3"/>
        <v>565755</v>
      </c>
      <c r="E32" s="377">
        <f t="shared" si="3"/>
        <v>755756</v>
      </c>
      <c r="F32" s="377">
        <f t="shared" si="3"/>
        <v>955555</v>
      </c>
      <c r="G32" s="377">
        <f t="shared" si="3"/>
        <v>1066557</v>
      </c>
      <c r="H32" s="377">
        <f t="shared" si="3"/>
        <v>1055555</v>
      </c>
      <c r="I32" s="377">
        <f t="shared" si="3"/>
        <v>700181</v>
      </c>
      <c r="J32" s="377">
        <f t="shared" si="3"/>
        <v>566755</v>
      </c>
      <c r="K32" s="377">
        <f t="shared" si="3"/>
        <v>508188</v>
      </c>
      <c r="L32" s="377">
        <f t="shared" si="3"/>
        <v>489755</v>
      </c>
      <c r="M32" s="378">
        <f t="shared" si="3"/>
        <v>604155</v>
      </c>
      <c r="N32" s="379">
        <f>SUM(B32:M32)</f>
        <v>8127399</v>
      </c>
      <c r="O32" s="373">
        <f>'kiad-int'!C33</f>
        <v>8127399412</v>
      </c>
      <c r="P32" s="350">
        <f>'kiad-int'!C33</f>
        <v>8127399412</v>
      </c>
    </row>
    <row r="33" spans="1:15" ht="13.5" thickBot="1">
      <c r="A33" s="380" t="s">
        <v>230</v>
      </c>
      <c r="B33" s="381">
        <f aca="true" t="shared" si="4" ref="B33:M33">B19-B32</f>
        <v>2872227</v>
      </c>
      <c r="C33" s="381">
        <f t="shared" si="4"/>
        <v>-146697</v>
      </c>
      <c r="D33" s="381">
        <f t="shared" si="4"/>
        <v>-298396</v>
      </c>
      <c r="E33" s="381">
        <f t="shared" si="4"/>
        <v>-476901</v>
      </c>
      <c r="F33" s="381">
        <f t="shared" si="4"/>
        <v>998704</v>
      </c>
      <c r="G33" s="381">
        <f t="shared" si="4"/>
        <v>-799197</v>
      </c>
      <c r="H33" s="381">
        <f t="shared" si="4"/>
        <v>-788196</v>
      </c>
      <c r="I33" s="381">
        <f t="shared" si="4"/>
        <v>-432821</v>
      </c>
      <c r="J33" s="381">
        <f t="shared" si="4"/>
        <v>-189396</v>
      </c>
      <c r="K33" s="381">
        <f t="shared" si="4"/>
        <v>-240828</v>
      </c>
      <c r="L33" s="381">
        <f t="shared" si="4"/>
        <v>-222389</v>
      </c>
      <c r="M33" s="381">
        <f t="shared" si="4"/>
        <v>-276110</v>
      </c>
      <c r="N33" s="382">
        <f>SUM(B33:M33)</f>
        <v>0</v>
      </c>
      <c r="O33" s="351"/>
    </row>
    <row r="34" ht="12.75">
      <c r="O34" s="351"/>
    </row>
    <row r="35" ht="12.75">
      <c r="O35" s="351"/>
    </row>
  </sheetData>
  <sheetProtection/>
  <mergeCells count="1">
    <mergeCell ref="A3:N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0"/>
  <sheetViews>
    <sheetView view="pageBreakPreview" zoomScale="60" zoomScalePageLayoutView="0" workbookViewId="0" topLeftCell="A1">
      <selection activeCell="B20" sqref="B20"/>
    </sheetView>
  </sheetViews>
  <sheetFormatPr defaultColWidth="9.00390625" defaultRowHeight="12.75"/>
  <cols>
    <col min="1" max="1" width="12.25390625" style="221" bestFit="1" customWidth="1"/>
    <col min="2" max="2" width="89.00390625" style="16" customWidth="1"/>
    <col min="3" max="3" width="11.875" style="16" customWidth="1"/>
    <col min="4" max="4" width="13.00390625" style="16" customWidth="1"/>
    <col min="5" max="5" width="14.00390625" style="16" customWidth="1"/>
    <col min="6" max="16384" width="9.125" style="16" customWidth="1"/>
  </cols>
  <sheetData>
    <row r="1" spans="1:2" ht="12.75">
      <c r="A1" s="449" t="s">
        <v>134</v>
      </c>
      <c r="B1" s="41" t="str">
        <f>'bev-int'!B1</f>
        <v>melléklet a …/2024. (.  .) önkormányzati rendelethez</v>
      </c>
    </row>
    <row r="2" spans="1:2" ht="12.75">
      <c r="A2" s="449"/>
      <c r="B2" s="41"/>
    </row>
    <row r="3" spans="1:2" s="157" customFormat="1" ht="15.75">
      <c r="A3" s="1276" t="s">
        <v>830</v>
      </c>
      <c r="B3" s="1276"/>
    </row>
    <row r="4" s="157" customFormat="1" ht="17.25" customHeight="1">
      <c r="A4" s="450"/>
    </row>
    <row r="5" spans="1:5" s="1093" customFormat="1" ht="30">
      <c r="A5" s="1091" t="s">
        <v>366</v>
      </c>
      <c r="B5" s="1091" t="s">
        <v>831</v>
      </c>
      <c r="C5" s="1092" t="s">
        <v>367</v>
      </c>
      <c r="D5" s="1092" t="s">
        <v>368</v>
      </c>
      <c r="E5" s="1092" t="s">
        <v>369</v>
      </c>
    </row>
    <row r="6" spans="1:5" s="454" customFormat="1" ht="15">
      <c r="A6" s="1094" t="s">
        <v>832</v>
      </c>
      <c r="B6" s="1094" t="s">
        <v>833</v>
      </c>
      <c r="C6" s="1095">
        <v>6633500</v>
      </c>
      <c r="D6" s="1096">
        <v>25.33</v>
      </c>
      <c r="E6" s="1097">
        <f>C6*D6</f>
        <v>168026555</v>
      </c>
    </row>
    <row r="7" spans="1:5" s="454" customFormat="1" ht="15">
      <c r="A7" s="1094" t="s">
        <v>834</v>
      </c>
      <c r="B7" s="1094" t="s">
        <v>835</v>
      </c>
      <c r="C7" s="1097">
        <v>0</v>
      </c>
      <c r="D7" s="1098"/>
      <c r="E7" s="1097">
        <v>124666319</v>
      </c>
    </row>
    <row r="8" spans="1:5" s="454" customFormat="1" ht="15">
      <c r="A8" s="1094" t="s">
        <v>585</v>
      </c>
      <c r="B8" s="1094" t="s">
        <v>836</v>
      </c>
      <c r="C8" s="1095">
        <v>6633500</v>
      </c>
      <c r="D8" s="1096">
        <v>25.33</v>
      </c>
      <c r="E8" s="1097">
        <f>C8*D8</f>
        <v>168026555</v>
      </c>
    </row>
    <row r="9" spans="1:5" s="454" customFormat="1" ht="15">
      <c r="A9" s="1094" t="s">
        <v>586</v>
      </c>
      <c r="B9" s="1094" t="s">
        <v>587</v>
      </c>
      <c r="C9" s="1097">
        <v>26000</v>
      </c>
      <c r="D9" s="1098"/>
      <c r="E9" s="1097">
        <v>12643800</v>
      </c>
    </row>
    <row r="10" spans="1:5" s="454" customFormat="1" ht="15">
      <c r="A10" s="1094" t="s">
        <v>837</v>
      </c>
      <c r="B10" s="1094" t="s">
        <v>838</v>
      </c>
      <c r="C10" s="1097">
        <v>0</v>
      </c>
      <c r="D10" s="1098"/>
      <c r="E10" s="1097">
        <v>13366500</v>
      </c>
    </row>
    <row r="11" spans="1:5" s="454" customFormat="1" ht="15">
      <c r="A11" s="454" t="s">
        <v>839</v>
      </c>
      <c r="B11" s="454" t="s">
        <v>840</v>
      </c>
      <c r="C11" s="1097"/>
      <c r="D11" s="1098"/>
      <c r="E11" s="1097">
        <v>5150000</v>
      </c>
    </row>
    <row r="12" spans="1:5" s="454" customFormat="1" ht="15">
      <c r="A12" s="1094" t="s">
        <v>588</v>
      </c>
      <c r="B12" s="1094" t="s">
        <v>589</v>
      </c>
      <c r="C12" s="1097">
        <v>0</v>
      </c>
      <c r="D12" s="1098"/>
      <c r="E12" s="1097">
        <v>4562630</v>
      </c>
    </row>
    <row r="13" spans="1:5" s="454" customFormat="1" ht="15">
      <c r="A13" s="1094" t="s">
        <v>590</v>
      </c>
      <c r="B13" s="1094" t="s">
        <v>591</v>
      </c>
      <c r="C13" s="1097"/>
      <c r="D13" s="1098"/>
      <c r="E13" s="1097">
        <v>7411005</v>
      </c>
    </row>
    <row r="14" spans="1:5" s="454" customFormat="1" ht="15">
      <c r="A14" s="1094" t="s">
        <v>592</v>
      </c>
      <c r="B14" s="1094" t="s">
        <v>237</v>
      </c>
      <c r="C14" s="1097"/>
      <c r="D14" s="1094"/>
      <c r="E14" s="1097">
        <v>15472800</v>
      </c>
    </row>
    <row r="15" spans="1:5" s="454" customFormat="1" ht="15">
      <c r="A15" s="1094" t="s">
        <v>593</v>
      </c>
      <c r="B15" s="1094" t="s">
        <v>841</v>
      </c>
      <c r="C15" s="1097">
        <v>2550</v>
      </c>
      <c r="D15" s="1094"/>
      <c r="E15" s="1097">
        <v>377400</v>
      </c>
    </row>
    <row r="16" spans="1:5" s="454" customFormat="1" ht="15">
      <c r="A16" s="1104" t="s">
        <v>594</v>
      </c>
      <c r="B16" s="1104" t="s">
        <v>595</v>
      </c>
      <c r="C16" s="1105"/>
      <c r="D16" s="1104"/>
      <c r="E16" s="1105">
        <f>SUM(E8:E15)</f>
        <v>227010690</v>
      </c>
    </row>
    <row r="17" spans="1:5" s="454" customFormat="1" ht="15">
      <c r="A17" s="1094"/>
      <c r="B17" s="1094"/>
      <c r="C17" s="1097"/>
      <c r="D17" s="1094"/>
      <c r="E17" s="1097"/>
    </row>
    <row r="18" spans="1:5" s="454" customFormat="1" ht="15">
      <c r="A18" s="1094" t="s">
        <v>596</v>
      </c>
      <c r="B18" s="1094" t="s">
        <v>597</v>
      </c>
      <c r="C18" s="1097">
        <v>172374</v>
      </c>
      <c r="D18" s="1101">
        <v>179.3</v>
      </c>
      <c r="E18" s="1097">
        <f>C18*D18</f>
        <v>30906658.200000003</v>
      </c>
    </row>
    <row r="19" spans="1:5" s="454" customFormat="1" ht="15">
      <c r="A19" s="1094" t="s">
        <v>598</v>
      </c>
      <c r="B19" s="1094" t="s">
        <v>599</v>
      </c>
      <c r="C19" s="1097">
        <v>8372000</v>
      </c>
      <c r="D19" s="1101">
        <v>15.4</v>
      </c>
      <c r="E19" s="1097">
        <f>C19*D19</f>
        <v>128928800</v>
      </c>
    </row>
    <row r="20" spans="1:5" s="454" customFormat="1" ht="31.5" customHeight="1">
      <c r="A20" s="1094" t="s">
        <v>600</v>
      </c>
      <c r="B20" s="1091" t="s">
        <v>601</v>
      </c>
      <c r="C20" s="1097">
        <v>717000</v>
      </c>
      <c r="D20" s="1101">
        <v>2</v>
      </c>
      <c r="E20" s="1097">
        <f>C20*D20</f>
        <v>1434000</v>
      </c>
    </row>
    <row r="21" spans="1:5" s="454" customFormat="1" ht="15">
      <c r="A21" s="1094" t="s">
        <v>602</v>
      </c>
      <c r="B21" s="1094" t="s">
        <v>603</v>
      </c>
      <c r="C21" s="1097">
        <v>5268000</v>
      </c>
      <c r="D21" s="1097">
        <v>11</v>
      </c>
      <c r="E21" s="1097">
        <f>C21*D21</f>
        <v>57948000</v>
      </c>
    </row>
    <row r="22" spans="1:5" s="454" customFormat="1" ht="15">
      <c r="A22" s="1104" t="s">
        <v>604</v>
      </c>
      <c r="B22" s="1104" t="s">
        <v>370</v>
      </c>
      <c r="C22" s="1105"/>
      <c r="D22" s="1104"/>
      <c r="E22" s="1105">
        <f>SUM(E18:E21)</f>
        <v>219217458.2</v>
      </c>
    </row>
    <row r="23" spans="1:5" s="454" customFormat="1" ht="15">
      <c r="A23" s="1094"/>
      <c r="B23" s="1094"/>
      <c r="C23" s="1097"/>
      <c r="D23" s="1094"/>
      <c r="E23" s="1097"/>
    </row>
    <row r="24" spans="1:5" s="454" customFormat="1" ht="15">
      <c r="A24" s="1094" t="s">
        <v>605</v>
      </c>
      <c r="B24" s="1098" t="s">
        <v>238</v>
      </c>
      <c r="C24" s="1097">
        <v>6643100</v>
      </c>
      <c r="D24" s="1097">
        <v>36537050</v>
      </c>
      <c r="E24" s="1097">
        <v>36537050</v>
      </c>
    </row>
    <row r="25" spans="1:5" s="454" customFormat="1" ht="15">
      <c r="A25" s="1094" t="s">
        <v>606</v>
      </c>
      <c r="B25" s="1098" t="s">
        <v>371</v>
      </c>
      <c r="C25" s="1097">
        <v>6510300</v>
      </c>
      <c r="D25" s="1097">
        <v>32551500</v>
      </c>
      <c r="E25" s="1097">
        <v>32551500</v>
      </c>
    </row>
    <row r="26" spans="1:5" s="454" customFormat="1" ht="15">
      <c r="A26" s="454" t="s">
        <v>842</v>
      </c>
      <c r="B26" s="454" t="s">
        <v>843</v>
      </c>
      <c r="C26" s="1097">
        <v>4864</v>
      </c>
      <c r="D26" s="1097">
        <v>2407</v>
      </c>
      <c r="E26" s="1097">
        <f>C26*D26</f>
        <v>11707648</v>
      </c>
    </row>
    <row r="27" spans="1:5" s="454" customFormat="1" ht="15">
      <c r="A27" s="1094" t="s">
        <v>607</v>
      </c>
      <c r="B27" s="1098" t="s">
        <v>608</v>
      </c>
      <c r="C27" s="1097">
        <v>84860</v>
      </c>
      <c r="D27" s="1097">
        <v>60</v>
      </c>
      <c r="E27" s="1097">
        <f>C27*D27</f>
        <v>5091600</v>
      </c>
    </row>
    <row r="28" spans="1:5" s="454" customFormat="1" ht="15">
      <c r="A28" s="1094" t="s">
        <v>609</v>
      </c>
      <c r="B28" s="1098" t="s">
        <v>610</v>
      </c>
      <c r="C28" s="1097">
        <v>25000</v>
      </c>
      <c r="D28" s="1097">
        <v>1</v>
      </c>
      <c r="E28" s="1097">
        <f>C28*D28</f>
        <v>25000</v>
      </c>
    </row>
    <row r="29" spans="1:5" s="454" customFormat="1" ht="15">
      <c r="A29" s="1094" t="s">
        <v>611</v>
      </c>
      <c r="B29" s="1098" t="s">
        <v>612</v>
      </c>
      <c r="C29" s="1097">
        <v>783310</v>
      </c>
      <c r="D29" s="1097">
        <v>62</v>
      </c>
      <c r="E29" s="1097">
        <f>C29*D29</f>
        <v>48565220</v>
      </c>
    </row>
    <row r="30" spans="1:5" s="454" customFormat="1" ht="15">
      <c r="A30" s="1094" t="s">
        <v>613</v>
      </c>
      <c r="B30" s="1098" t="s">
        <v>614</v>
      </c>
      <c r="C30" s="1097">
        <v>6047200</v>
      </c>
      <c r="D30" s="1097">
        <v>72</v>
      </c>
      <c r="E30" s="1097">
        <f>C30*6</f>
        <v>36283200</v>
      </c>
    </row>
    <row r="31" spans="1:5" s="454" customFormat="1" ht="15">
      <c r="A31" s="1094" t="s">
        <v>615</v>
      </c>
      <c r="B31" s="1098" t="s">
        <v>616</v>
      </c>
      <c r="C31" s="1097">
        <v>349830</v>
      </c>
      <c r="D31" s="1097">
        <v>26</v>
      </c>
      <c r="E31" s="1097">
        <f>C31*D31</f>
        <v>9095580</v>
      </c>
    </row>
    <row r="32" spans="1:5" s="454" customFormat="1" ht="15">
      <c r="A32" s="1094" t="s">
        <v>617</v>
      </c>
      <c r="B32" s="1094" t="s">
        <v>618</v>
      </c>
      <c r="C32" s="1097">
        <v>6838000</v>
      </c>
      <c r="D32" s="1097">
        <v>5</v>
      </c>
      <c r="E32" s="1097">
        <f>C32*D32</f>
        <v>34190000</v>
      </c>
    </row>
    <row r="33" spans="1:5" s="454" customFormat="1" ht="15">
      <c r="A33" s="1094" t="s">
        <v>619</v>
      </c>
      <c r="B33" s="1094" t="s">
        <v>477</v>
      </c>
      <c r="C33" s="1097"/>
      <c r="D33" s="1097"/>
      <c r="E33" s="1097">
        <v>5555600</v>
      </c>
    </row>
    <row r="34" spans="1:5" s="454" customFormat="1" ht="15">
      <c r="A34" s="1094" t="s">
        <v>620</v>
      </c>
      <c r="B34" s="1094" t="s">
        <v>621</v>
      </c>
      <c r="C34" s="1097">
        <v>7248900</v>
      </c>
      <c r="D34" s="1097">
        <v>44</v>
      </c>
      <c r="E34" s="1097">
        <f>C34*D34</f>
        <v>318951600</v>
      </c>
    </row>
    <row r="35" spans="1:5" s="454" customFormat="1" ht="15">
      <c r="A35" s="1094" t="s">
        <v>622</v>
      </c>
      <c r="B35" s="1094" t="s">
        <v>623</v>
      </c>
      <c r="C35" s="1097"/>
      <c r="D35" s="1097"/>
      <c r="E35" s="1097">
        <v>128263465</v>
      </c>
    </row>
    <row r="36" spans="1:5" s="454" customFormat="1" ht="15">
      <c r="A36" s="1104" t="s">
        <v>624</v>
      </c>
      <c r="B36" s="1104" t="s">
        <v>844</v>
      </c>
      <c r="C36" s="1105"/>
      <c r="D36" s="1104"/>
      <c r="E36" s="1105">
        <f>SUM(E24:E35)</f>
        <v>666817463</v>
      </c>
    </row>
    <row r="37" spans="1:5" s="454" customFormat="1" ht="15">
      <c r="A37" s="1094"/>
      <c r="B37" s="1094"/>
      <c r="C37" s="1097"/>
      <c r="D37" s="1094"/>
      <c r="E37" s="1097"/>
    </row>
    <row r="38" spans="1:5" s="454" customFormat="1" ht="15">
      <c r="A38" s="1094" t="s">
        <v>625</v>
      </c>
      <c r="B38" s="1094" t="s">
        <v>626</v>
      </c>
      <c r="C38" s="1097">
        <v>3620000</v>
      </c>
      <c r="D38" s="1094">
        <v>9.28</v>
      </c>
      <c r="E38" s="1097">
        <f>C38*D38</f>
        <v>33593600</v>
      </c>
    </row>
    <row r="39" spans="1:5" s="454" customFormat="1" ht="15">
      <c r="A39" s="1094" t="s">
        <v>627</v>
      </c>
      <c r="B39" s="1094" t="s">
        <v>628</v>
      </c>
      <c r="C39" s="1097">
        <v>0</v>
      </c>
      <c r="D39" s="1094"/>
      <c r="E39" s="1097">
        <v>49097438</v>
      </c>
    </row>
    <row r="40" spans="1:5" s="454" customFormat="1" ht="15">
      <c r="A40" s="1094" t="s">
        <v>629</v>
      </c>
      <c r="B40" s="1094" t="s">
        <v>630</v>
      </c>
      <c r="C40" s="1097">
        <v>285</v>
      </c>
      <c r="D40" s="1094">
        <v>737</v>
      </c>
      <c r="E40" s="1097">
        <v>210045</v>
      </c>
    </row>
    <row r="41" spans="1:5" s="454" customFormat="1" ht="15">
      <c r="A41" s="1104" t="s">
        <v>631</v>
      </c>
      <c r="B41" s="1104" t="s">
        <v>632</v>
      </c>
      <c r="C41" s="1105"/>
      <c r="D41" s="1104"/>
      <c r="E41" s="1105">
        <f>SUM(E38:E40)</f>
        <v>82901083</v>
      </c>
    </row>
    <row r="42" spans="1:5" s="454" customFormat="1" ht="15">
      <c r="A42" s="1099"/>
      <c r="B42" s="1099"/>
      <c r="C42" s="1100"/>
      <c r="D42" s="1099"/>
      <c r="E42" s="1100"/>
    </row>
    <row r="43" spans="1:5" s="454" customFormat="1" ht="15">
      <c r="A43" s="1094" t="s">
        <v>633</v>
      </c>
      <c r="B43" s="1094" t="s">
        <v>845</v>
      </c>
      <c r="C43" s="1097">
        <v>2213</v>
      </c>
      <c r="D43" s="1097"/>
      <c r="E43" s="1097">
        <v>12229038</v>
      </c>
    </row>
    <row r="44" spans="1:5" s="454" customFormat="1" ht="15">
      <c r="A44" s="1094"/>
      <c r="B44" s="1106" t="s">
        <v>848</v>
      </c>
      <c r="C44" s="1097"/>
      <c r="D44" s="1097"/>
      <c r="E44" s="1097">
        <v>3516119</v>
      </c>
    </row>
    <row r="45" spans="1:5" s="454" customFormat="1" ht="15">
      <c r="A45" s="1094"/>
      <c r="B45" s="1106" t="s">
        <v>847</v>
      </c>
      <c r="C45" s="1097"/>
      <c r="D45" s="1097"/>
      <c r="E45" s="1097">
        <v>1481000</v>
      </c>
    </row>
    <row r="46" spans="1:5" s="454" customFormat="1" ht="15">
      <c r="A46" s="1104" t="s">
        <v>634</v>
      </c>
      <c r="B46" s="1104" t="s">
        <v>372</v>
      </c>
      <c r="C46" s="1105"/>
      <c r="D46" s="1104"/>
      <c r="E46" s="1105">
        <f>SUM(E43:E45)</f>
        <v>17226157</v>
      </c>
    </row>
    <row r="47" spans="1:5" s="454" customFormat="1" ht="15">
      <c r="A47" s="1094"/>
      <c r="B47" s="1094"/>
      <c r="C47" s="1097"/>
      <c r="D47" s="1094"/>
      <c r="E47" s="1097"/>
    </row>
    <row r="48" spans="1:5" s="454" customFormat="1" ht="15">
      <c r="A48" s="1099" t="s">
        <v>98</v>
      </c>
      <c r="B48" s="1099" t="s">
        <v>846</v>
      </c>
      <c r="C48" s="1100"/>
      <c r="D48" s="1099"/>
      <c r="E48" s="1100">
        <v>101403119</v>
      </c>
    </row>
    <row r="49" s="1103" customFormat="1" ht="15">
      <c r="A49" s="1102"/>
    </row>
    <row r="50" s="1103" customFormat="1" ht="15">
      <c r="A50" s="1102"/>
    </row>
    <row r="51" s="1103" customFormat="1" ht="15">
      <c r="A51" s="1102"/>
    </row>
    <row r="52" s="1103" customFormat="1" ht="15">
      <c r="A52" s="1102"/>
    </row>
    <row r="53" s="1103" customFormat="1" ht="15">
      <c r="A53" s="1102"/>
    </row>
    <row r="54" s="1103" customFormat="1" ht="15">
      <c r="A54" s="1102"/>
    </row>
    <row r="55" s="1103" customFormat="1" ht="15">
      <c r="A55" s="1102"/>
    </row>
    <row r="56" s="1103" customFormat="1" ht="15">
      <c r="A56" s="1102"/>
    </row>
    <row r="57" s="1103" customFormat="1" ht="15">
      <c r="A57" s="1102"/>
    </row>
    <row r="58" s="1103" customFormat="1" ht="15">
      <c r="A58" s="1102"/>
    </row>
    <row r="59" s="1103" customFormat="1" ht="15">
      <c r="A59" s="1102"/>
    </row>
    <row r="60" s="1103" customFormat="1" ht="15">
      <c r="A60" s="1102"/>
    </row>
    <row r="61" s="1103" customFormat="1" ht="15">
      <c r="A61" s="1102"/>
    </row>
    <row r="62" s="1103" customFormat="1" ht="15">
      <c r="A62" s="1102"/>
    </row>
    <row r="63" s="1103" customFormat="1" ht="15">
      <c r="A63" s="1102"/>
    </row>
    <row r="64" s="1103" customFormat="1" ht="15">
      <c r="A64" s="1102"/>
    </row>
    <row r="65" s="1103" customFormat="1" ht="15">
      <c r="A65" s="1102"/>
    </row>
    <row r="66" s="1103" customFormat="1" ht="15">
      <c r="A66" s="1102"/>
    </row>
    <row r="67" s="1103" customFormat="1" ht="15">
      <c r="A67" s="1102"/>
    </row>
    <row r="68" s="1103" customFormat="1" ht="15">
      <c r="A68" s="1102"/>
    </row>
    <row r="69" s="1103" customFormat="1" ht="15">
      <c r="A69" s="1102"/>
    </row>
    <row r="70" s="1103" customFormat="1" ht="15">
      <c r="A70" s="1102"/>
    </row>
    <row r="71" s="1103" customFormat="1" ht="15">
      <c r="A71" s="1102"/>
    </row>
    <row r="72" s="1103" customFormat="1" ht="15">
      <c r="A72" s="1102"/>
    </row>
    <row r="73" s="1103" customFormat="1" ht="15">
      <c r="A73" s="1102"/>
    </row>
    <row r="74" s="1103" customFormat="1" ht="15">
      <c r="A74" s="1102"/>
    </row>
    <row r="75" s="1103" customFormat="1" ht="15">
      <c r="A75" s="1102"/>
    </row>
    <row r="76" s="1103" customFormat="1" ht="15">
      <c r="A76" s="1102"/>
    </row>
    <row r="77" s="1103" customFormat="1" ht="15">
      <c r="A77" s="1102"/>
    </row>
    <row r="78" s="1103" customFormat="1" ht="15">
      <c r="A78" s="1102"/>
    </row>
    <row r="79" s="1103" customFormat="1" ht="15">
      <c r="A79" s="1102"/>
    </row>
    <row r="80" s="1103" customFormat="1" ht="15">
      <c r="A80" s="1102"/>
    </row>
    <row r="81" s="1103" customFormat="1" ht="15">
      <c r="A81" s="1102"/>
    </row>
    <row r="82" s="1103" customFormat="1" ht="15">
      <c r="A82" s="1102"/>
    </row>
    <row r="83" s="1103" customFormat="1" ht="15">
      <c r="A83" s="1102"/>
    </row>
    <row r="84" s="1103" customFormat="1" ht="15">
      <c r="A84" s="1102"/>
    </row>
    <row r="85" s="1103" customFormat="1" ht="15">
      <c r="A85" s="1102"/>
    </row>
    <row r="86" s="1103" customFormat="1" ht="15">
      <c r="A86" s="1102"/>
    </row>
    <row r="87" s="1103" customFormat="1" ht="15">
      <c r="A87" s="1102"/>
    </row>
    <row r="88" s="1103" customFormat="1" ht="15">
      <c r="A88" s="1102"/>
    </row>
    <row r="89" s="1103" customFormat="1" ht="15">
      <c r="A89" s="1102"/>
    </row>
    <row r="90" s="1103" customFormat="1" ht="15">
      <c r="A90" s="1102"/>
    </row>
    <row r="91" s="1103" customFormat="1" ht="15">
      <c r="A91" s="1102"/>
    </row>
    <row r="92" s="1103" customFormat="1" ht="15">
      <c r="A92" s="1102"/>
    </row>
    <row r="93" s="1103" customFormat="1" ht="15">
      <c r="A93" s="1102"/>
    </row>
    <row r="94" s="1103" customFormat="1" ht="15">
      <c r="A94" s="1102"/>
    </row>
    <row r="95" s="1103" customFormat="1" ht="15">
      <c r="A95" s="1102"/>
    </row>
    <row r="96" s="1103" customFormat="1" ht="15">
      <c r="A96" s="1102"/>
    </row>
    <row r="97" s="1103" customFormat="1" ht="15">
      <c r="A97" s="1102"/>
    </row>
    <row r="98" s="1103" customFormat="1" ht="15">
      <c r="A98" s="1102"/>
    </row>
    <row r="99" s="157" customFormat="1" ht="12.75">
      <c r="A99" s="450"/>
    </row>
    <row r="100" s="157" customFormat="1" ht="12.75">
      <c r="A100" s="450"/>
    </row>
  </sheetData>
  <sheetProtection/>
  <mergeCells count="1">
    <mergeCell ref="A3:B3"/>
  </mergeCells>
  <printOptions/>
  <pageMargins left="0.6692913385826772" right="0.2362204724409449" top="0.15748031496062992" bottom="0.1968503937007874" header="0.15748031496062992" footer="0.1968503937007874"/>
  <pageSetup fitToHeight="1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8"/>
  <sheetViews>
    <sheetView view="pageBreakPreview" zoomScale="60" zoomScalePageLayoutView="0" workbookViewId="0" topLeftCell="A6">
      <selection activeCell="U23" sqref="U23"/>
    </sheetView>
  </sheetViews>
  <sheetFormatPr defaultColWidth="9.00390625" defaultRowHeight="12.75"/>
  <cols>
    <col min="1" max="1" width="44.00390625" style="0" customWidth="1"/>
    <col min="2" max="2" width="12.875" style="0" customWidth="1"/>
    <col min="3" max="3" width="8.75390625" style="0" customWidth="1"/>
    <col min="4" max="5" width="9.625" style="0" customWidth="1"/>
    <col min="6" max="6" width="6.625" style="0" customWidth="1"/>
    <col min="7" max="7" width="6.75390625" style="0" customWidth="1"/>
    <col min="8" max="8" width="7.375" style="0" customWidth="1"/>
    <col min="9" max="9" width="6.625" style="0" customWidth="1"/>
    <col min="10" max="10" width="11.75390625" style="0" customWidth="1"/>
    <col min="11" max="11" width="8.375" style="0" customWidth="1"/>
    <col min="12" max="12" width="11.25390625" style="0" customWidth="1"/>
    <col min="13" max="13" width="7.25390625" style="0" customWidth="1"/>
    <col min="14" max="14" width="10.00390625" style="0" customWidth="1"/>
    <col min="15" max="15" width="7.375" style="0" customWidth="1"/>
    <col min="16" max="16" width="11.375" style="0" customWidth="1"/>
    <col min="17" max="17" width="8.125" style="0" customWidth="1"/>
    <col min="18" max="18" width="11.625" style="0" customWidth="1"/>
    <col min="19" max="19" width="8.00390625" style="0" customWidth="1"/>
    <col min="20" max="20" width="13.00390625" style="0" customWidth="1"/>
    <col min="21" max="21" width="7.875" style="0" customWidth="1"/>
    <col min="22" max="22" width="10.625" style="0" customWidth="1"/>
    <col min="23" max="23" width="7.25390625" style="0" customWidth="1"/>
  </cols>
  <sheetData>
    <row r="1" spans="7:18" s="158" customFormat="1" ht="12.75">
      <c r="G1" s="240"/>
      <c r="I1" s="240"/>
      <c r="K1" s="240"/>
      <c r="M1" s="240"/>
      <c r="O1" s="240"/>
      <c r="Q1" s="240" t="s">
        <v>358</v>
      </c>
      <c r="R1" s="451" t="str">
        <f>'Áll.hj.'!B1</f>
        <v>melléklet a …/2024. (.  .) önkormányzati rendelethez</v>
      </c>
    </row>
    <row r="2" s="158" customFormat="1" ht="12.75"/>
    <row r="3" spans="1:23" s="454" customFormat="1" ht="15">
      <c r="A3" s="1284" t="s">
        <v>850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465"/>
      <c r="W3" s="465"/>
    </row>
    <row r="4" spans="1:23" s="158" customFormat="1" ht="13.5" thickBot="1">
      <c r="A4" s="452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</row>
    <row r="5" spans="1:23" s="158" customFormat="1" ht="13.5" thickBot="1">
      <c r="A5" s="1289" t="s">
        <v>249</v>
      </c>
      <c r="B5" s="1290"/>
      <c r="C5" s="1290"/>
      <c r="D5" s="1290"/>
      <c r="E5" s="1291"/>
      <c r="F5" s="1279" t="s">
        <v>250</v>
      </c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1"/>
    </row>
    <row r="6" spans="1:23" s="158" customFormat="1" ht="12.75">
      <c r="A6" s="1285" t="s">
        <v>57</v>
      </c>
      <c r="B6" s="1277" t="s">
        <v>496</v>
      </c>
      <c r="C6" s="1278" t="s">
        <v>497</v>
      </c>
      <c r="D6" s="1292" t="s">
        <v>0</v>
      </c>
      <c r="E6" s="1293"/>
      <c r="F6" s="1283" t="s">
        <v>500</v>
      </c>
      <c r="G6" s="1282"/>
      <c r="H6" s="1282" t="s">
        <v>501</v>
      </c>
      <c r="I6" s="1282"/>
      <c r="J6" s="1282" t="s">
        <v>499</v>
      </c>
      <c r="K6" s="1282"/>
      <c r="L6" s="1282" t="s">
        <v>505</v>
      </c>
      <c r="M6" s="1282"/>
      <c r="N6" s="1282" t="s">
        <v>565</v>
      </c>
      <c r="O6" s="1282"/>
      <c r="P6" s="1282" t="s">
        <v>109</v>
      </c>
      <c r="Q6" s="1282"/>
      <c r="R6" s="1282" t="s">
        <v>258</v>
      </c>
      <c r="S6" s="1282"/>
      <c r="T6" s="1277" t="s">
        <v>257</v>
      </c>
      <c r="U6" s="1277"/>
      <c r="V6" s="1277" t="s">
        <v>504</v>
      </c>
      <c r="W6" s="1278"/>
    </row>
    <row r="7" spans="1:23" s="158" customFormat="1" ht="12.75">
      <c r="A7" s="1286"/>
      <c r="B7" s="1287"/>
      <c r="C7" s="1288"/>
      <c r="D7" s="457" t="s">
        <v>455</v>
      </c>
      <c r="E7" s="455" t="s">
        <v>456</v>
      </c>
      <c r="F7" s="457" t="s">
        <v>455</v>
      </c>
      <c r="G7" s="455" t="s">
        <v>456</v>
      </c>
      <c r="H7" s="455" t="s">
        <v>455</v>
      </c>
      <c r="I7" s="455" t="s">
        <v>456</v>
      </c>
      <c r="J7" s="455" t="s">
        <v>455</v>
      </c>
      <c r="K7" s="455" t="s">
        <v>456</v>
      </c>
      <c r="L7" s="455" t="s">
        <v>455</v>
      </c>
      <c r="M7" s="455" t="s">
        <v>456</v>
      </c>
      <c r="N7" s="455" t="s">
        <v>455</v>
      </c>
      <c r="O7" s="455" t="s">
        <v>456</v>
      </c>
      <c r="P7" s="455" t="s">
        <v>455</v>
      </c>
      <c r="Q7" s="455" t="s">
        <v>456</v>
      </c>
      <c r="R7" s="455" t="s">
        <v>455</v>
      </c>
      <c r="S7" s="455" t="s">
        <v>456</v>
      </c>
      <c r="T7" s="455" t="s">
        <v>455</v>
      </c>
      <c r="U7" s="455" t="s">
        <v>456</v>
      </c>
      <c r="V7" s="455" t="s">
        <v>455</v>
      </c>
      <c r="W7" s="458" t="s">
        <v>456</v>
      </c>
    </row>
    <row r="8" spans="1:23" s="461" customFormat="1" ht="12">
      <c r="A8" s="463" t="s">
        <v>849</v>
      </c>
      <c r="B8" s="460">
        <f aca="true" t="shared" si="0" ref="B8:B59">F8+H8+J8+L8+P8+R8+T8+V8+N8</f>
        <v>43376844</v>
      </c>
      <c r="C8" s="460">
        <f>G8+I8+K8+M8+Q8+S8+U8+W8+O8</f>
        <v>0</v>
      </c>
      <c r="D8" s="529"/>
      <c r="E8" s="529"/>
      <c r="F8" s="508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>
        <v>43376844</v>
      </c>
      <c r="W8" s="460"/>
    </row>
    <row r="9" spans="1:23" s="461" customFormat="1" ht="27.75" customHeight="1">
      <c r="A9" s="443" t="s">
        <v>851</v>
      </c>
      <c r="B9" s="460">
        <f t="shared" si="0"/>
        <v>149992600</v>
      </c>
      <c r="C9" s="460">
        <f aca="true" t="shared" si="1" ref="C9:C59">G9+I9+K9+M9+Q9+S9+U9+W9+O9</f>
        <v>0</v>
      </c>
      <c r="D9" s="529"/>
      <c r="E9" s="529"/>
      <c r="F9" s="510"/>
      <c r="G9" s="511"/>
      <c r="H9" s="511"/>
      <c r="I9" s="511"/>
      <c r="J9" s="511">
        <v>508000</v>
      </c>
      <c r="K9" s="511"/>
      <c r="L9" s="511"/>
      <c r="M9" s="511"/>
      <c r="N9" s="511"/>
      <c r="O9" s="511"/>
      <c r="P9" s="511"/>
      <c r="Q9" s="511"/>
      <c r="R9" s="511"/>
      <c r="S9" s="511"/>
      <c r="T9" s="512">
        <v>149484600</v>
      </c>
      <c r="U9" s="512"/>
      <c r="V9" s="512"/>
      <c r="W9" s="462"/>
    </row>
    <row r="10" spans="1:23" s="461" customFormat="1" ht="26.25" customHeight="1">
      <c r="A10" s="463" t="s">
        <v>503</v>
      </c>
      <c r="B10" s="460">
        <f t="shared" si="0"/>
        <v>14000000</v>
      </c>
      <c r="C10" s="460">
        <f t="shared" si="1"/>
        <v>0</v>
      </c>
      <c r="D10" s="529"/>
      <c r="E10" s="529"/>
      <c r="F10" s="518"/>
      <c r="G10" s="522"/>
      <c r="H10" s="511"/>
      <c r="I10" s="511"/>
      <c r="J10" s="511">
        <v>275000</v>
      </c>
      <c r="K10" s="511"/>
      <c r="L10" s="511"/>
      <c r="M10" s="511"/>
      <c r="N10" s="511">
        <v>13725000</v>
      </c>
      <c r="O10" s="511"/>
      <c r="P10" s="511"/>
      <c r="Q10" s="511"/>
      <c r="R10" s="511"/>
      <c r="S10" s="511"/>
      <c r="T10" s="512"/>
      <c r="U10" s="512"/>
      <c r="V10" s="512"/>
      <c r="W10" s="462"/>
    </row>
    <row r="11" spans="1:25" s="461" customFormat="1" ht="12" hidden="1">
      <c r="A11" s="463" t="s">
        <v>483</v>
      </c>
      <c r="B11" s="460">
        <f t="shared" si="0"/>
        <v>0</v>
      </c>
      <c r="C11" s="460">
        <f t="shared" si="1"/>
        <v>0</v>
      </c>
      <c r="D11" s="529"/>
      <c r="E11" s="529"/>
      <c r="F11" s="524"/>
      <c r="G11" s="52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462"/>
      <c r="Y11" s="466"/>
    </row>
    <row r="12" spans="1:23" s="461" customFormat="1" ht="14.25" customHeight="1" hidden="1">
      <c r="A12" s="302"/>
      <c r="B12" s="460">
        <f t="shared" si="0"/>
        <v>0</v>
      </c>
      <c r="C12" s="460">
        <f t="shared" si="1"/>
        <v>0</v>
      </c>
      <c r="D12" s="529"/>
      <c r="E12" s="529"/>
      <c r="F12" s="514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2"/>
      <c r="U12" s="512"/>
      <c r="V12" s="512"/>
      <c r="W12" s="462"/>
    </row>
    <row r="13" spans="1:25" s="461" customFormat="1" ht="36.75" customHeight="1">
      <c r="A13" s="463" t="s">
        <v>506</v>
      </c>
      <c r="B13" s="460">
        <f t="shared" si="0"/>
        <v>70000000</v>
      </c>
      <c r="C13" s="460">
        <f t="shared" si="1"/>
        <v>0</v>
      </c>
      <c r="D13" s="529"/>
      <c r="E13" s="529"/>
      <c r="F13" s="516"/>
      <c r="G13" s="517"/>
      <c r="H13" s="517"/>
      <c r="I13" s="517"/>
      <c r="J13" s="517"/>
      <c r="K13" s="517"/>
      <c r="L13" s="517"/>
      <c r="M13" s="517"/>
      <c r="N13" s="517">
        <v>70000000</v>
      </c>
      <c r="O13" s="517"/>
      <c r="P13" s="517"/>
      <c r="Q13" s="517"/>
      <c r="R13" s="517"/>
      <c r="S13" s="517"/>
      <c r="T13" s="509"/>
      <c r="U13" s="509"/>
      <c r="V13" s="512"/>
      <c r="W13" s="462"/>
      <c r="Y13" s="466"/>
    </row>
    <row r="14" spans="1:25" s="461" customFormat="1" ht="12">
      <c r="A14" s="501" t="s">
        <v>852</v>
      </c>
      <c r="B14" s="460">
        <f t="shared" si="0"/>
        <v>254064694</v>
      </c>
      <c r="C14" s="460">
        <f t="shared" si="1"/>
        <v>0</v>
      </c>
      <c r="D14" s="529"/>
      <c r="E14" s="529"/>
      <c r="F14" s="516"/>
      <c r="G14" s="517"/>
      <c r="H14" s="517"/>
      <c r="I14" s="517"/>
      <c r="J14" s="517">
        <v>68915804</v>
      </c>
      <c r="K14" s="517"/>
      <c r="L14" s="517"/>
      <c r="M14" s="517"/>
      <c r="N14" s="517"/>
      <c r="O14" s="517"/>
      <c r="P14" s="517"/>
      <c r="Q14" s="517"/>
      <c r="R14" s="517">
        <v>185148890</v>
      </c>
      <c r="S14" s="517"/>
      <c r="T14" s="520"/>
      <c r="U14" s="520"/>
      <c r="V14" s="521"/>
      <c r="W14" s="507"/>
      <c r="Y14" s="466"/>
    </row>
    <row r="15" spans="1:25" s="461" customFormat="1" ht="25.5">
      <c r="A15" s="1030" t="s">
        <v>702</v>
      </c>
      <c r="B15" s="460">
        <f t="shared" si="0"/>
        <v>181750197</v>
      </c>
      <c r="C15" s="460">
        <f t="shared" si="1"/>
        <v>0</v>
      </c>
      <c r="D15" s="529"/>
      <c r="E15" s="529"/>
      <c r="F15" s="516"/>
      <c r="G15" s="517"/>
      <c r="H15" s="517"/>
      <c r="I15" s="517"/>
      <c r="J15" s="517">
        <v>4207950</v>
      </c>
      <c r="K15" s="517"/>
      <c r="L15" s="517"/>
      <c r="M15" s="517"/>
      <c r="N15" s="517"/>
      <c r="O15" s="517"/>
      <c r="P15" s="517"/>
      <c r="Q15" s="517"/>
      <c r="R15" s="517"/>
      <c r="S15" s="517"/>
      <c r="T15" s="520">
        <v>177542247</v>
      </c>
      <c r="U15" s="520"/>
      <c r="V15" s="521"/>
      <c r="W15" s="507"/>
      <c r="Y15" s="466"/>
    </row>
    <row r="16" spans="1:25" s="461" customFormat="1" ht="25.5">
      <c r="A16" s="1030" t="s">
        <v>854</v>
      </c>
      <c r="B16" s="460">
        <f t="shared" si="0"/>
        <v>228785046</v>
      </c>
      <c r="C16" s="460">
        <f t="shared" si="1"/>
        <v>0</v>
      </c>
      <c r="D16" s="529"/>
      <c r="E16" s="529"/>
      <c r="F16" s="516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>
        <v>152523363</v>
      </c>
      <c r="S16" s="517"/>
      <c r="T16" s="520">
        <v>76261683</v>
      </c>
      <c r="U16" s="520"/>
      <c r="V16" s="521"/>
      <c r="W16" s="507"/>
      <c r="Y16" s="466"/>
    </row>
    <row r="17" spans="1:25" s="461" customFormat="1" ht="12.75">
      <c r="A17" s="448" t="s">
        <v>703</v>
      </c>
      <c r="B17" s="460">
        <f t="shared" si="0"/>
        <v>1024883470</v>
      </c>
      <c r="C17" s="460">
        <f t="shared" si="1"/>
        <v>0</v>
      </c>
      <c r="D17" s="529"/>
      <c r="E17" s="529"/>
      <c r="F17" s="516"/>
      <c r="G17" s="517"/>
      <c r="H17" s="517"/>
      <c r="I17" s="517"/>
      <c r="J17" s="517">
        <v>236079612</v>
      </c>
      <c r="K17" s="517"/>
      <c r="L17" s="517"/>
      <c r="M17" s="517"/>
      <c r="N17" s="517"/>
      <c r="O17" s="517"/>
      <c r="P17" s="517"/>
      <c r="Q17" s="517"/>
      <c r="R17" s="517"/>
      <c r="S17" s="517"/>
      <c r="T17" s="520">
        <v>788803858</v>
      </c>
      <c r="U17" s="520"/>
      <c r="V17" s="521"/>
      <c r="W17" s="507"/>
      <c r="Y17" s="466"/>
    </row>
    <row r="18" spans="1:25" s="461" customFormat="1" ht="12">
      <c r="A18" s="463" t="s">
        <v>704</v>
      </c>
      <c r="B18" s="460">
        <f t="shared" si="0"/>
        <v>400000000</v>
      </c>
      <c r="C18" s="460">
        <f t="shared" si="1"/>
        <v>0</v>
      </c>
      <c r="D18" s="529"/>
      <c r="E18" s="529"/>
      <c r="F18" s="516"/>
      <c r="G18" s="517"/>
      <c r="H18" s="517"/>
      <c r="I18" s="517"/>
      <c r="J18" s="517">
        <v>85039370</v>
      </c>
      <c r="K18" s="517"/>
      <c r="L18" s="517"/>
      <c r="M18" s="517"/>
      <c r="N18" s="517"/>
      <c r="O18" s="517"/>
      <c r="P18" s="517"/>
      <c r="Q18" s="517"/>
      <c r="R18" s="517"/>
      <c r="S18" s="517"/>
      <c r="T18" s="520">
        <v>314960630</v>
      </c>
      <c r="U18" s="520"/>
      <c r="V18" s="521"/>
      <c r="W18" s="507"/>
      <c r="Y18" s="466"/>
    </row>
    <row r="19" spans="1:25" s="461" customFormat="1" ht="12">
      <c r="A19" s="500" t="s">
        <v>853</v>
      </c>
      <c r="B19" s="460">
        <f t="shared" si="0"/>
        <v>65100000</v>
      </c>
      <c r="D19" s="529"/>
      <c r="E19" s="529"/>
      <c r="F19" s="516"/>
      <c r="G19" s="517"/>
      <c r="H19" s="517"/>
      <c r="I19" s="517"/>
      <c r="J19" s="517"/>
      <c r="K19" s="517"/>
      <c r="L19" s="517"/>
      <c r="M19" s="517"/>
      <c r="N19" s="517"/>
      <c r="O19" s="517"/>
      <c r="P19" s="517">
        <v>65100000</v>
      </c>
      <c r="Q19" s="517"/>
      <c r="R19" s="517"/>
      <c r="S19" s="517"/>
      <c r="T19" s="520"/>
      <c r="U19" s="520"/>
      <c r="V19" s="521"/>
      <c r="W19" s="507"/>
      <c r="Y19" s="466"/>
    </row>
    <row r="20" spans="1:25" s="461" customFormat="1" ht="24">
      <c r="A20" s="429" t="s">
        <v>751</v>
      </c>
      <c r="B20" s="460">
        <f t="shared" si="0"/>
        <v>4248150</v>
      </c>
      <c r="C20" s="460">
        <f>G19+I19+K19+M19+Q19+S19+U19+W19+O19</f>
        <v>0</v>
      </c>
      <c r="D20" s="529"/>
      <c r="E20" s="529"/>
      <c r="F20" s="516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>
        <v>4248150</v>
      </c>
      <c r="S20" s="517"/>
      <c r="T20" s="520"/>
      <c r="U20" s="520"/>
      <c r="V20" s="521"/>
      <c r="W20" s="507"/>
      <c r="Y20" s="466"/>
    </row>
    <row r="21" spans="1:23" s="461" customFormat="1" ht="12">
      <c r="A21" s="463" t="s">
        <v>705</v>
      </c>
      <c r="B21" s="460">
        <f t="shared" si="0"/>
        <v>34599999</v>
      </c>
      <c r="C21" s="460">
        <f t="shared" si="1"/>
        <v>0</v>
      </c>
      <c r="D21" s="529"/>
      <c r="E21" s="529"/>
      <c r="F21" s="518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20">
        <v>34599999</v>
      </c>
      <c r="S21" s="520"/>
      <c r="T21" s="521"/>
      <c r="U21" s="521"/>
      <c r="V21" s="521"/>
      <c r="W21" s="507"/>
    </row>
    <row r="22" spans="1:23" s="461" customFormat="1" ht="12">
      <c r="A22" s="500" t="s">
        <v>764</v>
      </c>
      <c r="B22" s="460">
        <f t="shared" si="0"/>
        <v>508000</v>
      </c>
      <c r="C22" s="460">
        <f t="shared" si="1"/>
        <v>0</v>
      </c>
      <c r="D22" s="529"/>
      <c r="E22" s="529"/>
      <c r="F22" s="518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20">
        <v>508000</v>
      </c>
      <c r="S22" s="520"/>
      <c r="T22" s="521"/>
      <c r="U22" s="521"/>
      <c r="V22" s="521"/>
      <c r="W22" s="507"/>
    </row>
    <row r="23" spans="1:23" s="461" customFormat="1" ht="12">
      <c r="A23" s="429" t="s">
        <v>754</v>
      </c>
      <c r="B23" s="460">
        <f t="shared" si="0"/>
        <v>1000001</v>
      </c>
      <c r="C23" s="460">
        <f t="shared" si="1"/>
        <v>0</v>
      </c>
      <c r="D23" s="529"/>
      <c r="E23" s="529"/>
      <c r="F23" s="518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20">
        <v>1000001</v>
      </c>
      <c r="S23" s="520"/>
      <c r="T23" s="521"/>
      <c r="U23" s="521"/>
      <c r="V23" s="521"/>
      <c r="W23" s="507"/>
    </row>
    <row r="24" spans="1:23" s="461" customFormat="1" ht="12">
      <c r="A24" s="429" t="s">
        <v>756</v>
      </c>
      <c r="B24" s="460">
        <f t="shared" si="0"/>
        <v>228600</v>
      </c>
      <c r="C24" s="460">
        <f t="shared" si="1"/>
        <v>0</v>
      </c>
      <c r="D24" s="529"/>
      <c r="E24" s="529"/>
      <c r="F24" s="518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20">
        <v>228600</v>
      </c>
      <c r="S24" s="520"/>
      <c r="T24" s="521"/>
      <c r="U24" s="521"/>
      <c r="V24" s="521"/>
      <c r="W24" s="507"/>
    </row>
    <row r="25" spans="1:23" s="461" customFormat="1" ht="12">
      <c r="A25" s="429" t="s">
        <v>757</v>
      </c>
      <c r="B25" s="460">
        <f t="shared" si="0"/>
        <v>508000</v>
      </c>
      <c r="C25" s="460">
        <f t="shared" si="1"/>
        <v>0</v>
      </c>
      <c r="D25" s="529"/>
      <c r="E25" s="529"/>
      <c r="F25" s="518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20">
        <v>508000</v>
      </c>
      <c r="S25" s="520"/>
      <c r="T25" s="521"/>
      <c r="U25" s="521"/>
      <c r="V25" s="521"/>
      <c r="W25" s="507"/>
    </row>
    <row r="26" spans="1:23" s="461" customFormat="1" ht="24.75" customHeight="1">
      <c r="A26" s="429" t="s">
        <v>758</v>
      </c>
      <c r="B26" s="460">
        <f t="shared" si="0"/>
        <v>2300000</v>
      </c>
      <c r="C26" s="460">
        <f t="shared" si="1"/>
        <v>0</v>
      </c>
      <c r="D26" s="529"/>
      <c r="E26" s="529"/>
      <c r="F26" s="518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20">
        <v>2300000</v>
      </c>
      <c r="S26" s="520"/>
      <c r="T26" s="521"/>
      <c r="U26" s="521"/>
      <c r="V26" s="521"/>
      <c r="W26" s="507"/>
    </row>
    <row r="27" spans="1:23" s="461" customFormat="1" ht="12">
      <c r="A27" s="429" t="s">
        <v>759</v>
      </c>
      <c r="B27" s="460">
        <f t="shared" si="0"/>
        <v>500000</v>
      </c>
      <c r="C27" s="460">
        <f t="shared" si="1"/>
        <v>0</v>
      </c>
      <c r="D27" s="529"/>
      <c r="E27" s="529"/>
      <c r="F27" s="518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20">
        <v>500000</v>
      </c>
      <c r="S27" s="520"/>
      <c r="T27" s="521"/>
      <c r="U27" s="521"/>
      <c r="V27" s="521"/>
      <c r="W27" s="507"/>
    </row>
    <row r="28" spans="1:23" s="461" customFormat="1" ht="12">
      <c r="A28" s="429" t="s">
        <v>760</v>
      </c>
      <c r="B28" s="460">
        <f t="shared" si="0"/>
        <v>1905000</v>
      </c>
      <c r="C28" s="460"/>
      <c r="D28" s="529"/>
      <c r="E28" s="529"/>
      <c r="F28" s="518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20">
        <v>1905000</v>
      </c>
      <c r="S28" s="520"/>
      <c r="T28" s="521"/>
      <c r="U28" s="521"/>
      <c r="V28" s="521"/>
      <c r="W28" s="507"/>
    </row>
    <row r="29" spans="1:23" s="461" customFormat="1" ht="27.75" customHeight="1">
      <c r="A29" s="429" t="s">
        <v>761</v>
      </c>
      <c r="B29" s="460">
        <f t="shared" si="0"/>
        <v>1270000</v>
      </c>
      <c r="C29" s="460">
        <f t="shared" si="1"/>
        <v>0</v>
      </c>
      <c r="D29" s="529"/>
      <c r="E29" s="529"/>
      <c r="F29" s="510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>
        <v>1270000</v>
      </c>
      <c r="S29" s="511"/>
      <c r="T29" s="509"/>
      <c r="U29" s="509"/>
      <c r="V29" s="512"/>
      <c r="W29" s="462"/>
    </row>
    <row r="30" spans="1:23" s="461" customFormat="1" ht="12">
      <c r="A30" s="429" t="s">
        <v>762</v>
      </c>
      <c r="B30" s="460">
        <f t="shared" si="0"/>
        <v>500000</v>
      </c>
      <c r="C30" s="460">
        <f t="shared" si="1"/>
        <v>0</v>
      </c>
      <c r="D30" s="529"/>
      <c r="E30" s="529"/>
      <c r="F30" s="510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>
        <v>500000</v>
      </c>
      <c r="S30" s="511"/>
      <c r="T30" s="509"/>
      <c r="U30" s="509"/>
      <c r="V30" s="512"/>
      <c r="W30" s="462"/>
    </row>
    <row r="31" spans="1:23" s="461" customFormat="1" ht="24">
      <c r="A31" s="429" t="s">
        <v>763</v>
      </c>
      <c r="B31" s="460">
        <f t="shared" si="0"/>
        <v>2000000</v>
      </c>
      <c r="C31" s="741">
        <f>E31+G31+I31+K31+M31+O31</f>
        <v>0</v>
      </c>
      <c r="D31" s="529"/>
      <c r="E31" s="529"/>
      <c r="F31" s="518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>
        <v>2000000</v>
      </c>
      <c r="S31" s="519"/>
      <c r="T31" s="520"/>
      <c r="U31" s="520"/>
      <c r="V31" s="521"/>
      <c r="W31" s="507"/>
    </row>
    <row r="32" spans="1:23" s="461" customFormat="1" ht="12">
      <c r="A32" s="463" t="s">
        <v>707</v>
      </c>
      <c r="B32" s="460">
        <f t="shared" si="0"/>
        <v>1138137</v>
      </c>
      <c r="C32" s="460">
        <f t="shared" si="1"/>
        <v>0</v>
      </c>
      <c r="D32" s="529"/>
      <c r="E32" s="529"/>
      <c r="F32" s="518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20">
        <v>1138137</v>
      </c>
      <c r="U32" s="520"/>
      <c r="V32" s="521"/>
      <c r="W32" s="507"/>
    </row>
    <row r="33" spans="1:23" s="461" customFormat="1" ht="12">
      <c r="A33" s="463" t="s">
        <v>855</v>
      </c>
      <c r="B33" s="460">
        <f t="shared" si="0"/>
        <v>2000000</v>
      </c>
      <c r="C33" s="460">
        <f t="shared" si="1"/>
        <v>0</v>
      </c>
      <c r="D33" s="529"/>
      <c r="E33" s="529"/>
      <c r="F33" s="510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09"/>
      <c r="S33" s="509"/>
      <c r="T33" s="512">
        <v>2000000</v>
      </c>
      <c r="U33" s="512"/>
      <c r="V33" s="512"/>
      <c r="W33" s="462"/>
    </row>
    <row r="34" spans="1:23" s="461" customFormat="1" ht="12">
      <c r="A34" s="463" t="s">
        <v>498</v>
      </c>
      <c r="B34" s="460">
        <f t="shared" si="0"/>
        <v>153652588</v>
      </c>
      <c r="C34" s="460">
        <f t="shared" si="1"/>
        <v>0</v>
      </c>
      <c r="D34" s="529"/>
      <c r="E34" s="529"/>
      <c r="F34" s="518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20"/>
      <c r="S34" s="520"/>
      <c r="T34" s="521">
        <v>153652588</v>
      </c>
      <c r="U34" s="521"/>
      <c r="V34" s="521"/>
      <c r="W34" s="507"/>
    </row>
    <row r="35" spans="1:23" s="461" customFormat="1" ht="12">
      <c r="A35" s="463" t="s">
        <v>642</v>
      </c>
      <c r="B35" s="460">
        <f t="shared" si="0"/>
        <v>12700000</v>
      </c>
      <c r="C35" s="460">
        <f t="shared" si="1"/>
        <v>0</v>
      </c>
      <c r="D35" s="529"/>
      <c r="E35" s="529"/>
      <c r="F35" s="518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20"/>
      <c r="S35" s="520"/>
      <c r="T35" s="521">
        <v>12700000</v>
      </c>
      <c r="U35" s="521"/>
      <c r="V35" s="521"/>
      <c r="W35" s="507"/>
    </row>
    <row r="36" spans="1:23" s="461" customFormat="1" ht="12">
      <c r="A36" s="463" t="s">
        <v>706</v>
      </c>
      <c r="B36" s="460">
        <f t="shared" si="0"/>
        <v>1016000</v>
      </c>
      <c r="C36" s="460">
        <f t="shared" si="1"/>
        <v>0</v>
      </c>
      <c r="D36" s="529"/>
      <c r="E36" s="529"/>
      <c r="F36" s="518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20"/>
      <c r="S36" s="520"/>
      <c r="T36" s="521">
        <v>1016000</v>
      </c>
      <c r="U36" s="521"/>
      <c r="V36" s="521"/>
      <c r="W36" s="507"/>
    </row>
    <row r="37" spans="1:23" s="461" customFormat="1" ht="12">
      <c r="A37" s="463" t="s">
        <v>856</v>
      </c>
      <c r="B37" s="460">
        <f t="shared" si="0"/>
        <v>14000000</v>
      </c>
      <c r="C37" s="460">
        <f t="shared" si="1"/>
        <v>0</v>
      </c>
      <c r="D37" s="529"/>
      <c r="E37" s="529"/>
      <c r="F37" s="518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20"/>
      <c r="S37" s="520"/>
      <c r="T37" s="521">
        <v>14000000</v>
      </c>
      <c r="U37" s="521"/>
      <c r="V37" s="521"/>
      <c r="W37" s="507"/>
    </row>
    <row r="38" spans="1:23" s="461" customFormat="1" ht="12">
      <c r="A38" s="463" t="s">
        <v>857</v>
      </c>
      <c r="B38" s="460">
        <f t="shared" si="0"/>
        <v>3302000</v>
      </c>
      <c r="C38" s="460">
        <f t="shared" si="1"/>
        <v>0</v>
      </c>
      <c r="D38" s="529"/>
      <c r="E38" s="529"/>
      <c r="F38" s="518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20"/>
      <c r="S38" s="520"/>
      <c r="T38" s="521">
        <v>3302000</v>
      </c>
      <c r="U38" s="521"/>
      <c r="V38" s="521"/>
      <c r="W38" s="507"/>
    </row>
    <row r="39" spans="1:23" s="461" customFormat="1" ht="12">
      <c r="A39" s="463" t="s">
        <v>480</v>
      </c>
      <c r="B39" s="460">
        <f t="shared" si="0"/>
        <v>10000000</v>
      </c>
      <c r="C39" s="460">
        <f t="shared" si="1"/>
        <v>0</v>
      </c>
      <c r="D39" s="529"/>
      <c r="E39" s="529"/>
      <c r="F39" s="518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20"/>
      <c r="S39" s="520"/>
      <c r="T39" s="521">
        <v>10000000</v>
      </c>
      <c r="U39" s="521"/>
      <c r="V39" s="521"/>
      <c r="W39" s="507"/>
    </row>
    <row r="40" spans="1:23" s="461" customFormat="1" ht="12">
      <c r="A40" s="463" t="s">
        <v>502</v>
      </c>
      <c r="B40" s="460">
        <f t="shared" si="0"/>
        <v>19050000</v>
      </c>
      <c r="C40" s="460">
        <f t="shared" si="1"/>
        <v>0</v>
      </c>
      <c r="D40" s="529"/>
      <c r="E40" s="529"/>
      <c r="F40" s="518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20"/>
      <c r="S40" s="520"/>
      <c r="T40" s="521">
        <v>19050000</v>
      </c>
      <c r="U40" s="521"/>
      <c r="V40" s="521"/>
      <c r="W40" s="507"/>
    </row>
    <row r="41" spans="1:23" s="461" customFormat="1" ht="12">
      <c r="A41" s="463" t="s">
        <v>858</v>
      </c>
      <c r="B41" s="460">
        <f t="shared" si="0"/>
        <v>51500000</v>
      </c>
      <c r="C41" s="460">
        <f t="shared" si="1"/>
        <v>0</v>
      </c>
      <c r="D41" s="529"/>
      <c r="E41" s="529"/>
      <c r="F41" s="518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20"/>
      <c r="S41" s="520"/>
      <c r="T41" s="521">
        <v>51500000</v>
      </c>
      <c r="U41" s="521"/>
      <c r="V41" s="521"/>
      <c r="W41" s="507"/>
    </row>
    <row r="42" spans="1:23" s="461" customFormat="1" ht="12">
      <c r="A42" s="429" t="s">
        <v>774</v>
      </c>
      <c r="B42" s="460">
        <f t="shared" si="0"/>
        <v>9500000</v>
      </c>
      <c r="C42" s="460">
        <f t="shared" si="1"/>
        <v>0</v>
      </c>
      <c r="D42" s="529"/>
      <c r="E42" s="529"/>
      <c r="F42" s="518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20"/>
      <c r="S42" s="520"/>
      <c r="T42" s="521">
        <v>9500000</v>
      </c>
      <c r="U42" s="521"/>
      <c r="V42" s="521"/>
      <c r="W42" s="507"/>
    </row>
    <row r="43" spans="1:23" s="461" customFormat="1" ht="24">
      <c r="A43" s="429" t="s">
        <v>775</v>
      </c>
      <c r="B43" s="460">
        <f t="shared" si="0"/>
        <v>1500000</v>
      </c>
      <c r="C43" s="460">
        <f t="shared" si="1"/>
        <v>0</v>
      </c>
      <c r="D43" s="529"/>
      <c r="E43" s="529"/>
      <c r="F43" s="518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20"/>
      <c r="S43" s="520"/>
      <c r="T43" s="521">
        <v>1500000</v>
      </c>
      <c r="U43" s="521"/>
      <c r="V43" s="521"/>
      <c r="W43" s="507"/>
    </row>
    <row r="44" spans="1:23" s="461" customFormat="1" ht="24">
      <c r="A44" s="429" t="s">
        <v>776</v>
      </c>
      <c r="B44" s="460">
        <f t="shared" si="0"/>
        <v>1200000</v>
      </c>
      <c r="C44" s="460">
        <f t="shared" si="1"/>
        <v>0</v>
      </c>
      <c r="D44" s="529"/>
      <c r="E44" s="529"/>
      <c r="F44" s="518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20"/>
      <c r="S44" s="520"/>
      <c r="T44" s="521">
        <v>1200000</v>
      </c>
      <c r="U44" s="521"/>
      <c r="V44" s="521"/>
      <c r="W44" s="507"/>
    </row>
    <row r="45" spans="1:23" s="461" customFormat="1" ht="12">
      <c r="A45" s="429" t="s">
        <v>777</v>
      </c>
      <c r="B45" s="460">
        <f t="shared" si="0"/>
        <v>1500000</v>
      </c>
      <c r="C45" s="460">
        <f t="shared" si="1"/>
        <v>0</v>
      </c>
      <c r="D45" s="529"/>
      <c r="E45" s="529"/>
      <c r="F45" s="518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20"/>
      <c r="S45" s="520"/>
      <c r="T45" s="521">
        <v>1500000</v>
      </c>
      <c r="U45" s="521"/>
      <c r="V45" s="521"/>
      <c r="W45" s="507"/>
    </row>
    <row r="46" spans="1:23" s="461" customFormat="1" ht="35.25" customHeight="1">
      <c r="A46" s="429" t="s">
        <v>778</v>
      </c>
      <c r="B46" s="460">
        <f t="shared" si="0"/>
        <v>2500000</v>
      </c>
      <c r="C46" s="460">
        <f t="shared" si="1"/>
        <v>0</v>
      </c>
      <c r="D46" s="529"/>
      <c r="E46" s="529"/>
      <c r="F46" s="518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20"/>
      <c r="S46" s="520"/>
      <c r="T46" s="521">
        <v>2500000</v>
      </c>
      <c r="U46" s="521"/>
      <c r="V46" s="521"/>
      <c r="W46" s="507"/>
    </row>
    <row r="47" spans="1:23" s="461" customFormat="1" ht="24">
      <c r="A47" s="429" t="s">
        <v>779</v>
      </c>
      <c r="B47" s="460">
        <f t="shared" si="0"/>
        <v>2500000</v>
      </c>
      <c r="C47" s="460">
        <f t="shared" si="1"/>
        <v>0</v>
      </c>
      <c r="D47" s="529"/>
      <c r="E47" s="529"/>
      <c r="F47" s="518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20"/>
      <c r="S47" s="520"/>
      <c r="T47" s="521">
        <v>2500000</v>
      </c>
      <c r="U47" s="521"/>
      <c r="V47" s="521"/>
      <c r="W47" s="507"/>
    </row>
    <row r="48" spans="1:23" s="461" customFormat="1" ht="24">
      <c r="A48" s="429" t="s">
        <v>859</v>
      </c>
      <c r="B48" s="460">
        <f t="shared" si="0"/>
        <v>5000000</v>
      </c>
      <c r="C48" s="460">
        <f t="shared" si="1"/>
        <v>0</v>
      </c>
      <c r="D48" s="529"/>
      <c r="E48" s="529"/>
      <c r="F48" s="518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20"/>
      <c r="S48" s="520"/>
      <c r="T48" s="521">
        <v>5000000</v>
      </c>
      <c r="U48" s="521"/>
      <c r="V48" s="521"/>
      <c r="W48" s="507"/>
    </row>
    <row r="49" spans="1:23" s="461" customFormat="1" ht="30" customHeight="1">
      <c r="A49" s="429" t="s">
        <v>781</v>
      </c>
      <c r="B49" s="460">
        <f t="shared" si="0"/>
        <v>20000000</v>
      </c>
      <c r="C49" s="460">
        <f t="shared" si="1"/>
        <v>0</v>
      </c>
      <c r="D49" s="529"/>
      <c r="E49" s="529"/>
      <c r="F49" s="518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20"/>
      <c r="S49" s="520"/>
      <c r="T49" s="521">
        <v>20000000</v>
      </c>
      <c r="U49" s="521"/>
      <c r="V49" s="521"/>
      <c r="W49" s="507"/>
    </row>
    <row r="50" spans="1:23" s="461" customFormat="1" ht="12">
      <c r="A50" s="429" t="s">
        <v>782</v>
      </c>
      <c r="B50" s="460">
        <f t="shared" si="0"/>
        <v>2540000</v>
      </c>
      <c r="C50" s="460">
        <f t="shared" si="1"/>
        <v>0</v>
      </c>
      <c r="D50" s="529"/>
      <c r="E50" s="529"/>
      <c r="F50" s="518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20"/>
      <c r="S50" s="520"/>
      <c r="T50" s="521">
        <v>2540000</v>
      </c>
      <c r="U50" s="521"/>
      <c r="V50" s="521"/>
      <c r="W50" s="507"/>
    </row>
    <row r="51" spans="1:23" s="461" customFormat="1" ht="12">
      <c r="A51" s="429" t="s">
        <v>783</v>
      </c>
      <c r="B51" s="460">
        <f t="shared" si="0"/>
        <v>1905000</v>
      </c>
      <c r="C51" s="460">
        <f t="shared" si="1"/>
        <v>0</v>
      </c>
      <c r="D51" s="529"/>
      <c r="E51" s="529"/>
      <c r="F51" s="518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20"/>
      <c r="S51" s="520"/>
      <c r="T51" s="521">
        <v>1905000</v>
      </c>
      <c r="U51" s="521"/>
      <c r="V51" s="521"/>
      <c r="W51" s="507"/>
    </row>
    <row r="52" spans="1:23" s="461" customFormat="1" ht="12">
      <c r="A52" s="463" t="s">
        <v>860</v>
      </c>
      <c r="B52" s="460">
        <f t="shared" si="0"/>
        <v>1363973</v>
      </c>
      <c r="C52" s="460">
        <f t="shared" si="1"/>
        <v>0</v>
      </c>
      <c r="D52" s="529"/>
      <c r="E52" s="529"/>
      <c r="F52" s="510"/>
      <c r="G52" s="511"/>
      <c r="H52" s="511"/>
      <c r="I52" s="511"/>
      <c r="J52" s="509">
        <v>1363973</v>
      </c>
      <c r="K52" s="509"/>
      <c r="L52" s="511"/>
      <c r="M52" s="511"/>
      <c r="N52" s="511"/>
      <c r="O52" s="511"/>
      <c r="P52" s="511"/>
      <c r="Q52" s="511"/>
      <c r="R52" s="511"/>
      <c r="S52" s="511"/>
      <c r="T52" s="512"/>
      <c r="U52" s="512"/>
      <c r="V52" s="512"/>
      <c r="W52" s="462"/>
    </row>
    <row r="53" spans="1:23" s="461" customFormat="1" ht="12" hidden="1">
      <c r="A53" s="467"/>
      <c r="B53" s="460">
        <f t="shared" si="0"/>
        <v>0</v>
      </c>
      <c r="C53" s="460">
        <f t="shared" si="1"/>
        <v>0</v>
      </c>
      <c r="D53" s="529"/>
      <c r="E53" s="529"/>
      <c r="F53" s="518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20"/>
      <c r="T53" s="521"/>
      <c r="U53" s="521"/>
      <c r="V53" s="521"/>
      <c r="W53" s="507"/>
    </row>
    <row r="54" spans="1:23" s="461" customFormat="1" ht="12" hidden="1">
      <c r="A54" s="467"/>
      <c r="B54" s="460">
        <f t="shared" si="0"/>
        <v>0</v>
      </c>
      <c r="C54" s="460">
        <f t="shared" si="1"/>
        <v>0</v>
      </c>
      <c r="D54" s="529"/>
      <c r="E54" s="529"/>
      <c r="F54" s="518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21"/>
      <c r="U54" s="521"/>
      <c r="V54" s="521"/>
      <c r="W54" s="507"/>
    </row>
    <row r="55" spans="1:23" s="461" customFormat="1" ht="12">
      <c r="A55" s="467" t="s">
        <v>861</v>
      </c>
      <c r="B55" s="460">
        <f t="shared" si="0"/>
        <v>30000000</v>
      </c>
      <c r="C55" s="460">
        <f t="shared" si="1"/>
        <v>0</v>
      </c>
      <c r="D55" s="529"/>
      <c r="E55" s="529"/>
      <c r="F55" s="518"/>
      <c r="G55" s="519"/>
      <c r="H55" s="519"/>
      <c r="I55" s="519"/>
      <c r="J55" s="519"/>
      <c r="K55" s="519"/>
      <c r="L55" s="519">
        <v>30000000</v>
      </c>
      <c r="M55" s="519"/>
      <c r="N55" s="519"/>
      <c r="O55" s="519"/>
      <c r="P55" s="519"/>
      <c r="Q55" s="519"/>
      <c r="R55" s="519"/>
      <c r="S55" s="519"/>
      <c r="T55" s="521"/>
      <c r="U55" s="521"/>
      <c r="V55" s="521"/>
      <c r="W55" s="507"/>
    </row>
    <row r="56" spans="1:23" s="461" customFormat="1" ht="12">
      <c r="A56" s="467" t="s">
        <v>479</v>
      </c>
      <c r="B56" s="460">
        <f t="shared" si="0"/>
        <v>999490</v>
      </c>
      <c r="C56" s="460">
        <f t="shared" si="1"/>
        <v>0</v>
      </c>
      <c r="D56" s="529"/>
      <c r="E56" s="529"/>
      <c r="F56" s="518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>
        <v>999490</v>
      </c>
      <c r="S56" s="519"/>
      <c r="T56" s="521"/>
      <c r="U56" s="521"/>
      <c r="V56" s="521"/>
      <c r="W56" s="507"/>
    </row>
    <row r="57" spans="1:23" s="461" customFormat="1" ht="12" hidden="1">
      <c r="A57" s="467"/>
      <c r="B57" s="460">
        <f t="shared" si="0"/>
        <v>0</v>
      </c>
      <c r="C57" s="460">
        <f t="shared" si="1"/>
        <v>0</v>
      </c>
      <c r="D57" s="529"/>
      <c r="E57" s="529"/>
      <c r="F57" s="518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21"/>
      <c r="U57" s="521"/>
      <c r="V57" s="521"/>
      <c r="W57" s="507"/>
    </row>
    <row r="58" spans="1:23" s="461" customFormat="1" ht="24">
      <c r="A58" s="429" t="s">
        <v>792</v>
      </c>
      <c r="B58" s="460">
        <f t="shared" si="0"/>
        <v>2466435</v>
      </c>
      <c r="C58" s="460">
        <f t="shared" si="1"/>
        <v>0</v>
      </c>
      <c r="D58" s="529"/>
      <c r="E58" s="529"/>
      <c r="F58" s="518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21">
        <v>2466435</v>
      </c>
      <c r="U58" s="521"/>
      <c r="V58" s="521"/>
      <c r="W58" s="507"/>
    </row>
    <row r="59" spans="1:23" s="461" customFormat="1" ht="37.5" customHeight="1">
      <c r="A59" s="429" t="s">
        <v>793</v>
      </c>
      <c r="B59" s="460">
        <f t="shared" si="0"/>
        <v>1000001</v>
      </c>
      <c r="C59" s="460">
        <f t="shared" si="1"/>
        <v>0</v>
      </c>
      <c r="D59" s="529"/>
      <c r="E59" s="529"/>
      <c r="F59" s="518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21">
        <v>1000001</v>
      </c>
      <c r="U59" s="521"/>
      <c r="V59" s="521"/>
      <c r="W59" s="507"/>
    </row>
    <row r="60" spans="1:23" s="461" customFormat="1" ht="12">
      <c r="A60" s="467" t="s">
        <v>862</v>
      </c>
      <c r="B60" s="460">
        <f>F60+H60+J60+L60+P60+R60+T60+V60+N60</f>
        <v>160929563</v>
      </c>
      <c r="C60" s="460">
        <f>G60+I60+K60+M60+Q60+S60+U60+W60+O60</f>
        <v>0</v>
      </c>
      <c r="D60" s="529"/>
      <c r="E60" s="529"/>
      <c r="F60" s="518"/>
      <c r="G60" s="519"/>
      <c r="H60" s="519"/>
      <c r="I60" s="519"/>
      <c r="J60" s="519">
        <v>160929563</v>
      </c>
      <c r="K60" s="519"/>
      <c r="L60" s="519"/>
      <c r="M60" s="519"/>
      <c r="N60" s="519"/>
      <c r="O60" s="519"/>
      <c r="P60" s="519"/>
      <c r="Q60" s="519"/>
      <c r="R60" s="519"/>
      <c r="S60" s="519"/>
      <c r="T60" s="521"/>
      <c r="U60" s="521"/>
      <c r="V60" s="521"/>
      <c r="W60" s="507"/>
    </row>
    <row r="61" spans="1:23" s="461" customFormat="1" ht="12.75" thickBot="1">
      <c r="A61" s="467" t="s">
        <v>19</v>
      </c>
      <c r="B61" s="1019">
        <f>F61+H61+J61+L61+P61+R61+T61+V61+N61</f>
        <v>55216212</v>
      </c>
      <c r="C61" s="1019">
        <f>G61+I61+K61+M61+Q61+S61+U61+W61+O61</f>
        <v>0</v>
      </c>
      <c r="D61" s="1020"/>
      <c r="E61" s="1020"/>
      <c r="F61" s="1021"/>
      <c r="G61" s="1022"/>
      <c r="H61" s="1022"/>
      <c r="I61" s="1022"/>
      <c r="J61" s="1022"/>
      <c r="K61" s="1022"/>
      <c r="L61" s="1022"/>
      <c r="M61" s="1019"/>
      <c r="N61" s="1022"/>
      <c r="O61" s="1019"/>
      <c r="P61" s="1022">
        <v>55216212</v>
      </c>
      <c r="Q61" s="1022"/>
      <c r="R61" s="1022"/>
      <c r="S61" s="1022"/>
      <c r="T61" s="1023"/>
      <c r="U61" s="1023"/>
      <c r="V61" s="1023"/>
      <c r="W61" s="1024"/>
    </row>
    <row r="62" spans="1:23" s="461" customFormat="1" ht="12.75" thickBot="1">
      <c r="A62" s="464" t="s">
        <v>73</v>
      </c>
      <c r="B62" s="530">
        <f aca="true" t="shared" si="2" ref="B62:W62">SUM(B8:B61)</f>
        <v>3050000000</v>
      </c>
      <c r="C62" s="531">
        <f t="shared" si="2"/>
        <v>0</v>
      </c>
      <c r="D62" s="1025">
        <f t="shared" si="2"/>
        <v>0</v>
      </c>
      <c r="E62" s="1025">
        <f t="shared" si="2"/>
        <v>0</v>
      </c>
      <c r="F62" s="1025">
        <f t="shared" si="2"/>
        <v>0</v>
      </c>
      <c r="G62" s="530">
        <f t="shared" si="2"/>
        <v>0</v>
      </c>
      <c r="H62" s="530">
        <f t="shared" si="2"/>
        <v>0</v>
      </c>
      <c r="I62" s="530">
        <f t="shared" si="2"/>
        <v>0</v>
      </c>
      <c r="J62" s="530">
        <f t="shared" si="2"/>
        <v>557319272</v>
      </c>
      <c r="K62" s="530">
        <f t="shared" si="2"/>
        <v>0</v>
      </c>
      <c r="L62" s="530">
        <f t="shared" si="2"/>
        <v>30000000</v>
      </c>
      <c r="M62" s="530">
        <f t="shared" si="2"/>
        <v>0</v>
      </c>
      <c r="N62" s="530">
        <f t="shared" si="2"/>
        <v>83725000</v>
      </c>
      <c r="O62" s="530">
        <f t="shared" si="2"/>
        <v>0</v>
      </c>
      <c r="P62" s="530">
        <f t="shared" si="2"/>
        <v>120316212</v>
      </c>
      <c r="Q62" s="530">
        <f t="shared" si="2"/>
        <v>0</v>
      </c>
      <c r="R62" s="530">
        <f t="shared" si="2"/>
        <v>388239493</v>
      </c>
      <c r="S62" s="530">
        <f t="shared" si="2"/>
        <v>0</v>
      </c>
      <c r="T62" s="530">
        <f t="shared" si="2"/>
        <v>1827023179</v>
      </c>
      <c r="U62" s="530">
        <f t="shared" si="2"/>
        <v>0</v>
      </c>
      <c r="V62" s="530">
        <f t="shared" si="2"/>
        <v>43376844</v>
      </c>
      <c r="W62" s="531">
        <f t="shared" si="2"/>
        <v>0</v>
      </c>
    </row>
    <row r="63" s="158" customFormat="1" ht="12.75"/>
    <row r="64" s="158" customFormat="1" ht="12.75">
      <c r="B64" s="451">
        <v>3050000000</v>
      </c>
    </row>
    <row r="65" spans="2:18" s="456" customFormat="1" ht="12.75">
      <c r="B65" s="459"/>
      <c r="R65" s="459"/>
    </row>
    <row r="66" s="456" customFormat="1" ht="12.75">
      <c r="B66" s="459">
        <f>B64-B62</f>
        <v>0</v>
      </c>
    </row>
    <row r="68" ht="12.75">
      <c r="C68" s="185"/>
    </row>
  </sheetData>
  <sheetProtection/>
  <mergeCells count="16">
    <mergeCell ref="L6:M6"/>
    <mergeCell ref="R6:S6"/>
    <mergeCell ref="T6:U6"/>
    <mergeCell ref="N6:O6"/>
    <mergeCell ref="A5:E5"/>
    <mergeCell ref="D6:E6"/>
    <mergeCell ref="V6:W6"/>
    <mergeCell ref="F5:W5"/>
    <mergeCell ref="P6:Q6"/>
    <mergeCell ref="F6:G6"/>
    <mergeCell ref="A3:U3"/>
    <mergeCell ref="A6:A7"/>
    <mergeCell ref="B6:B7"/>
    <mergeCell ref="C6:C7"/>
    <mergeCell ref="H6:I6"/>
    <mergeCell ref="J6:K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60" zoomScalePageLayoutView="0" workbookViewId="0" topLeftCell="A1">
      <selection activeCell="F42" sqref="F42"/>
    </sheetView>
  </sheetViews>
  <sheetFormatPr defaultColWidth="9.00390625" defaultRowHeight="12.75"/>
  <cols>
    <col min="1" max="1" width="2.875" style="0" bestFit="1" customWidth="1"/>
    <col min="2" max="2" width="34.00390625" style="0" customWidth="1"/>
    <col min="3" max="3" width="2.25390625" style="0" customWidth="1"/>
    <col min="4" max="4" width="4.00390625" style="0" customWidth="1"/>
    <col min="5" max="6" width="15.25390625" style="0" customWidth="1"/>
    <col min="7" max="7" width="5.875" style="0" customWidth="1"/>
  </cols>
  <sheetData>
    <row r="1" spans="1:7" ht="15">
      <c r="A1" s="225" t="s">
        <v>397</v>
      </c>
      <c r="B1" s="296" t="s">
        <v>398</v>
      </c>
      <c r="C1" s="296"/>
      <c r="D1" s="296"/>
      <c r="E1" s="226">
        <f>mérl_!$C$34</f>
        <v>8127399412.2</v>
      </c>
      <c r="F1" s="296" t="s">
        <v>326</v>
      </c>
      <c r="G1" s="296"/>
    </row>
    <row r="2" spans="1:7" ht="15">
      <c r="A2" s="225" t="s">
        <v>399</v>
      </c>
      <c r="B2" s="296" t="s">
        <v>400</v>
      </c>
      <c r="C2" s="296"/>
      <c r="D2" s="296"/>
      <c r="E2" s="226">
        <f>mérl_!$F$34</f>
        <v>8127399412</v>
      </c>
      <c r="F2" s="296" t="s">
        <v>401</v>
      </c>
      <c r="G2" s="296"/>
    </row>
    <row r="3" spans="1:7" ht="24.75">
      <c r="A3" s="225" t="s">
        <v>402</v>
      </c>
      <c r="B3" s="292" t="s">
        <v>403</v>
      </c>
      <c r="C3" s="292"/>
      <c r="D3" s="292"/>
      <c r="E3" s="227">
        <f>mérl_!$C$22</f>
        <v>3736733386.2</v>
      </c>
      <c r="F3" s="296" t="s">
        <v>326</v>
      </c>
      <c r="G3" s="264"/>
    </row>
    <row r="4" spans="1:7" ht="15">
      <c r="A4" s="263"/>
      <c r="B4" s="291" t="s">
        <v>404</v>
      </c>
      <c r="C4" s="291"/>
      <c r="D4" s="291"/>
      <c r="E4" s="229"/>
      <c r="F4" s="294"/>
      <c r="G4" s="294"/>
    </row>
    <row r="5" spans="1:6" ht="15">
      <c r="A5" s="263"/>
      <c r="B5" s="291" t="s">
        <v>405</v>
      </c>
      <c r="C5" s="291"/>
      <c r="D5" s="291"/>
      <c r="E5" s="229">
        <f>m_mérl_!$C$20</f>
        <v>2119499648.2</v>
      </c>
      <c r="F5" s="291" t="s">
        <v>326</v>
      </c>
    </row>
    <row r="6" spans="1:6" ht="15">
      <c r="A6" s="263"/>
      <c r="B6" s="291" t="s">
        <v>406</v>
      </c>
      <c r="C6" s="291"/>
      <c r="D6" s="291"/>
      <c r="E6" s="229">
        <f>f_mérl_!$C$20</f>
        <v>1617233738</v>
      </c>
      <c r="F6" s="291" t="s">
        <v>326</v>
      </c>
    </row>
    <row r="7" spans="1:6" ht="15">
      <c r="A7" s="263"/>
      <c r="B7" s="291"/>
      <c r="C7" s="291"/>
      <c r="D7" s="291"/>
      <c r="E7" s="229"/>
      <c r="F7" s="294"/>
    </row>
    <row r="8" spans="1:6" ht="15">
      <c r="A8" s="263"/>
      <c r="B8" s="293" t="s">
        <v>407</v>
      </c>
      <c r="C8" s="293"/>
      <c r="D8" s="291"/>
      <c r="E8" s="295"/>
      <c r="F8" s="294"/>
    </row>
    <row r="9" spans="1:7" ht="15">
      <c r="A9" s="263"/>
      <c r="B9" s="291" t="s">
        <v>408</v>
      </c>
      <c r="C9" s="291"/>
      <c r="D9" s="291"/>
      <c r="E9" s="291"/>
      <c r="F9" s="229">
        <f>mérl_!$C$9</f>
        <v>1250511860.2</v>
      </c>
      <c r="G9" s="291" t="s">
        <v>326</v>
      </c>
    </row>
    <row r="10" spans="1:7" ht="15">
      <c r="A10" s="263"/>
      <c r="B10" s="291" t="s">
        <v>409</v>
      </c>
      <c r="C10" s="291"/>
      <c r="D10" s="291"/>
      <c r="E10" s="291"/>
      <c r="F10" s="229">
        <f>mérl_!$C$10</f>
        <v>1588396538</v>
      </c>
      <c r="G10" s="291" t="s">
        <v>326</v>
      </c>
    </row>
    <row r="11" spans="1:7" ht="15">
      <c r="A11" s="263"/>
      <c r="B11" s="291" t="s">
        <v>410</v>
      </c>
      <c r="C11" s="291"/>
      <c r="D11" s="291"/>
      <c r="E11" s="295"/>
      <c r="F11" s="229">
        <f>mérl_!$C$11</f>
        <v>400767020</v>
      </c>
      <c r="G11" s="291" t="s">
        <v>326</v>
      </c>
    </row>
    <row r="12" spans="1:7" ht="15">
      <c r="A12" s="263"/>
      <c r="B12" s="291" t="s">
        <v>411</v>
      </c>
      <c r="C12" s="291"/>
      <c r="D12" s="291"/>
      <c r="E12" s="295"/>
      <c r="F12" s="229">
        <f>mérl_!$C$12</f>
        <v>455525845</v>
      </c>
      <c r="G12" s="291" t="s">
        <v>326</v>
      </c>
    </row>
    <row r="13" spans="1:7" ht="15">
      <c r="A13" s="263"/>
      <c r="B13" s="291" t="s">
        <v>412</v>
      </c>
      <c r="C13" s="291"/>
      <c r="D13" s="291"/>
      <c r="E13" s="295"/>
      <c r="F13" s="229">
        <f>mérl_!$C$13*1000</f>
        <v>0</v>
      </c>
      <c r="G13" s="291" t="s">
        <v>326</v>
      </c>
    </row>
    <row r="14" spans="1:7" ht="15">
      <c r="A14" s="230"/>
      <c r="B14" s="291" t="s">
        <v>413</v>
      </c>
      <c r="C14" s="291"/>
      <c r="D14" s="231"/>
      <c r="E14" s="232"/>
      <c r="F14" s="229">
        <f>mérl_!$C$14</f>
        <v>39694923</v>
      </c>
      <c r="G14" s="291" t="s">
        <v>326</v>
      </c>
    </row>
    <row r="15" spans="1:7" ht="15">
      <c r="A15" s="263"/>
      <c r="B15" s="291" t="s">
        <v>414</v>
      </c>
      <c r="C15" s="291"/>
      <c r="D15" s="291"/>
      <c r="E15" s="295"/>
      <c r="F15" s="229">
        <f>mérl_!$C$15</f>
        <v>1837200</v>
      </c>
      <c r="G15" s="291" t="s">
        <v>326</v>
      </c>
    </row>
    <row r="16" spans="1:7" ht="15">
      <c r="A16" s="263"/>
      <c r="B16" s="293"/>
      <c r="C16" s="293"/>
      <c r="D16" s="293"/>
      <c r="E16" s="233"/>
      <c r="F16" s="294"/>
      <c r="G16" s="294"/>
    </row>
    <row r="17" spans="1:7" ht="24.75">
      <c r="A17" s="225" t="s">
        <v>415</v>
      </c>
      <c r="B17" s="292" t="s">
        <v>416</v>
      </c>
      <c r="C17" s="292"/>
      <c r="D17" s="292"/>
      <c r="E17" s="227">
        <f>mérl_!$C$33</f>
        <v>4390666026</v>
      </c>
      <c r="F17" s="296" t="s">
        <v>326</v>
      </c>
      <c r="G17" s="264"/>
    </row>
    <row r="18" spans="1:7" ht="15">
      <c r="A18" s="263"/>
      <c r="B18" s="291" t="s">
        <v>404</v>
      </c>
      <c r="C18" s="291"/>
      <c r="D18" s="291"/>
      <c r="E18" s="229"/>
      <c r="F18" s="294"/>
      <c r="G18" s="294"/>
    </row>
    <row r="19" spans="1:7" ht="15">
      <c r="A19" s="263"/>
      <c r="B19" s="291" t="s">
        <v>417</v>
      </c>
      <c r="C19" s="291"/>
      <c r="D19" s="291"/>
      <c r="E19" s="229">
        <f>mérl_!$C$30</f>
        <v>4390666026</v>
      </c>
      <c r="F19" s="291" t="s">
        <v>326</v>
      </c>
      <c r="G19" s="291"/>
    </row>
    <row r="20" spans="1:7" ht="15">
      <c r="A20" s="263"/>
      <c r="B20" s="291" t="s">
        <v>418</v>
      </c>
      <c r="C20" s="291"/>
      <c r="D20" s="291"/>
      <c r="E20" s="229">
        <f>mérl_!$C$31*1000</f>
        <v>0</v>
      </c>
      <c r="F20" s="291" t="s">
        <v>326</v>
      </c>
      <c r="G20" s="291"/>
    </row>
    <row r="21" spans="1:7" ht="15">
      <c r="A21" s="263"/>
      <c r="B21" s="291" t="s">
        <v>419</v>
      </c>
      <c r="C21" s="291"/>
      <c r="D21" s="291"/>
      <c r="E21" s="229">
        <f>mérl_!$C$32*1000</f>
        <v>0</v>
      </c>
      <c r="F21" s="291" t="s">
        <v>326</v>
      </c>
      <c r="G21" s="291"/>
    </row>
    <row r="22" spans="1:7" ht="15">
      <c r="A22" s="230"/>
      <c r="B22" s="231"/>
      <c r="C22" s="291"/>
      <c r="D22" s="291"/>
      <c r="E22" s="232"/>
      <c r="F22" s="291"/>
      <c r="G22" s="291"/>
    </row>
    <row r="23" spans="1:7" ht="15">
      <c r="A23" s="263"/>
      <c r="B23" s="293" t="s">
        <v>420</v>
      </c>
      <c r="C23" s="293"/>
      <c r="D23" s="293"/>
      <c r="E23" s="295"/>
      <c r="F23" s="294"/>
      <c r="G23" s="294"/>
    </row>
    <row r="24" spans="1:8" ht="15">
      <c r="A24" s="230"/>
      <c r="B24" s="291" t="s">
        <v>421</v>
      </c>
      <c r="C24" s="293"/>
      <c r="D24" s="293"/>
      <c r="E24" s="289">
        <v>0</v>
      </c>
      <c r="F24" s="291" t="s">
        <v>326</v>
      </c>
      <c r="G24" s="291"/>
      <c r="H24" s="262"/>
    </row>
    <row r="25" spans="1:8" ht="15">
      <c r="A25" s="230"/>
      <c r="B25" s="291" t="s">
        <v>422</v>
      </c>
      <c r="C25" s="293"/>
      <c r="D25" s="293"/>
      <c r="E25" s="289">
        <f>mérl_!C29*1000</f>
        <v>0</v>
      </c>
      <c r="F25" s="291" t="s">
        <v>326</v>
      </c>
      <c r="G25" s="291"/>
      <c r="H25" s="262"/>
    </row>
    <row r="26" spans="1:8" ht="15">
      <c r="A26" s="263"/>
      <c r="B26" s="291" t="s">
        <v>423</v>
      </c>
      <c r="C26" s="291"/>
      <c r="D26" s="291"/>
      <c r="E26" s="289">
        <f>mérl_!C25</f>
        <v>3050000000</v>
      </c>
      <c r="F26" s="291" t="s">
        <v>326</v>
      </c>
      <c r="G26" s="291"/>
      <c r="H26" s="262"/>
    </row>
    <row r="27" spans="1:8" ht="15">
      <c r="A27" s="263"/>
      <c r="B27" s="291" t="s">
        <v>424</v>
      </c>
      <c r="C27" s="291"/>
      <c r="D27" s="291"/>
      <c r="E27" s="289">
        <f>mérl_!C28</f>
        <v>1340666026</v>
      </c>
      <c r="F27" s="291" t="s">
        <v>326</v>
      </c>
      <c r="G27" s="291"/>
      <c r="H27" s="262"/>
    </row>
    <row r="28" spans="1:7" ht="15">
      <c r="A28" s="230"/>
      <c r="B28" s="291"/>
      <c r="C28" s="291"/>
      <c r="D28" s="291"/>
      <c r="E28" s="295"/>
      <c r="F28" s="295"/>
      <c r="G28" s="295"/>
    </row>
    <row r="29" spans="1:7" ht="24.75">
      <c r="A29" s="225" t="s">
        <v>425</v>
      </c>
      <c r="B29" s="292" t="s">
        <v>426</v>
      </c>
      <c r="C29" s="292"/>
      <c r="D29" s="292"/>
      <c r="E29" s="227">
        <f>mérl_!$F$22</f>
        <v>6743356542</v>
      </c>
      <c r="F29" s="296" t="s">
        <v>326</v>
      </c>
      <c r="G29" s="264"/>
    </row>
    <row r="30" spans="1:7" ht="15">
      <c r="A30" s="263"/>
      <c r="B30" s="291" t="s">
        <v>404</v>
      </c>
      <c r="C30" s="291"/>
      <c r="D30" s="291"/>
      <c r="E30" s="229"/>
      <c r="F30" s="294"/>
      <c r="G30" s="294"/>
    </row>
    <row r="31" spans="1:7" ht="15">
      <c r="A31" s="263"/>
      <c r="B31" s="291" t="s">
        <v>427</v>
      </c>
      <c r="C31" s="291"/>
      <c r="D31" s="291"/>
      <c r="E31" s="229">
        <f>m_mérl_!$F$20</f>
        <v>2758725970</v>
      </c>
      <c r="F31" s="291" t="s">
        <v>326</v>
      </c>
      <c r="G31" s="294"/>
    </row>
    <row r="32" spans="1:7" ht="15">
      <c r="A32" s="230"/>
      <c r="B32" s="291" t="s">
        <v>428</v>
      </c>
      <c r="C32" s="291"/>
      <c r="D32" s="291"/>
      <c r="E32" s="229"/>
      <c r="F32" s="291"/>
      <c r="G32" s="294"/>
    </row>
    <row r="33" spans="1:7" ht="15">
      <c r="A33" s="263"/>
      <c r="B33" s="291" t="s">
        <v>429</v>
      </c>
      <c r="C33" s="291"/>
      <c r="D33" s="291"/>
      <c r="E33" s="229"/>
      <c r="F33" s="229">
        <f>mérl_!$F$9</f>
        <v>1078799044</v>
      </c>
      <c r="G33" s="291" t="s">
        <v>326</v>
      </c>
    </row>
    <row r="34" spans="1:7" ht="15">
      <c r="A34" s="263"/>
      <c r="B34" s="291" t="s">
        <v>430</v>
      </c>
      <c r="C34" s="291"/>
      <c r="D34" s="293"/>
      <c r="E34" s="234"/>
      <c r="F34" s="229">
        <f>mérl_!$F$10</f>
        <v>156773892</v>
      </c>
      <c r="G34" s="291" t="s">
        <v>326</v>
      </c>
    </row>
    <row r="35" spans="1:7" ht="15">
      <c r="A35" s="230"/>
      <c r="B35" s="291" t="s">
        <v>431</v>
      </c>
      <c r="C35" s="291"/>
      <c r="D35" s="291"/>
      <c r="E35" s="229"/>
      <c r="F35" s="229">
        <f>(mérl_!$F$11+mérl_!$F$12+mérl_!$F$13+mérl_!$F$14+mérl_!$F$15)</f>
        <v>1130874705</v>
      </c>
      <c r="G35" s="291" t="s">
        <v>326</v>
      </c>
    </row>
    <row r="36" spans="1:7" ht="15">
      <c r="A36" s="230"/>
      <c r="B36" s="291" t="s">
        <v>432</v>
      </c>
      <c r="C36" s="291"/>
      <c r="D36" s="291"/>
      <c r="E36" s="229"/>
      <c r="F36" s="229">
        <f>mérl_!$F$16</f>
        <v>8234700</v>
      </c>
      <c r="G36" s="291" t="s">
        <v>326</v>
      </c>
    </row>
    <row r="37" spans="1:7" ht="15">
      <c r="A37" s="230"/>
      <c r="B37" s="291" t="s">
        <v>433</v>
      </c>
      <c r="C37" s="291"/>
      <c r="D37" s="291"/>
      <c r="E37" s="229"/>
      <c r="F37" s="229">
        <f>mérl_!$F$17</f>
        <v>449143629</v>
      </c>
      <c r="G37" s="291" t="s">
        <v>326</v>
      </c>
    </row>
    <row r="38" spans="1:7" ht="15">
      <c r="A38" s="230"/>
      <c r="B38" s="229" t="s">
        <v>577</v>
      </c>
      <c r="C38" s="291"/>
      <c r="D38" s="291"/>
      <c r="E38" s="229"/>
      <c r="F38" s="229">
        <f>m_mérl_!F18</f>
        <v>55216212</v>
      </c>
      <c r="G38" s="291" t="s">
        <v>326</v>
      </c>
    </row>
    <row r="39" spans="1:7" ht="15">
      <c r="A39" s="230"/>
      <c r="B39" s="291" t="s">
        <v>434</v>
      </c>
      <c r="C39" s="291"/>
      <c r="D39" s="291"/>
      <c r="E39" s="229">
        <f>f_mérl_!$F$20</f>
        <v>3984630572</v>
      </c>
      <c r="F39" s="291" t="s">
        <v>326</v>
      </c>
      <c r="G39" s="294"/>
    </row>
    <row r="40" spans="1:7" ht="15">
      <c r="A40" s="230"/>
      <c r="B40" s="291" t="s">
        <v>428</v>
      </c>
      <c r="C40" s="291"/>
      <c r="D40" s="291"/>
      <c r="E40" s="295"/>
      <c r="F40" s="294"/>
      <c r="G40" s="294"/>
    </row>
    <row r="41" spans="1:7" ht="15">
      <c r="A41" s="230"/>
      <c r="B41" s="291" t="s">
        <v>435</v>
      </c>
      <c r="C41" s="291"/>
      <c r="D41" s="291"/>
      <c r="E41" s="295"/>
      <c r="F41" s="229">
        <f>f_mérl_!$F$9</f>
        <v>428932394</v>
      </c>
      <c r="G41" s="291" t="s">
        <v>326</v>
      </c>
    </row>
    <row r="42" spans="1:7" ht="15">
      <c r="A42" s="230"/>
      <c r="B42" s="291" t="s">
        <v>436</v>
      </c>
      <c r="C42" s="293"/>
      <c r="D42" s="293"/>
      <c r="E42" s="233"/>
      <c r="F42" s="229">
        <f>f_mérl_!$F$10</f>
        <v>3404873178</v>
      </c>
      <c r="G42" s="291" t="s">
        <v>326</v>
      </c>
    </row>
    <row r="43" spans="1:7" ht="15">
      <c r="A43" s="263"/>
      <c r="B43" s="291" t="s">
        <v>437</v>
      </c>
      <c r="C43" s="291"/>
      <c r="D43" s="291"/>
      <c r="E43" s="295"/>
      <c r="F43" s="229">
        <f>f_mérl_!$F$11</f>
        <v>85725000</v>
      </c>
      <c r="G43" s="291" t="s">
        <v>326</v>
      </c>
    </row>
    <row r="44" spans="1:7" ht="15">
      <c r="A44" s="263"/>
      <c r="B44" s="295" t="s">
        <v>578</v>
      </c>
      <c r="C44" s="291"/>
      <c r="D44" s="291"/>
      <c r="E44" s="295"/>
      <c r="F44" s="229">
        <f>f_mérl_!F12</f>
        <v>65100000</v>
      </c>
      <c r="G44" s="291" t="s">
        <v>326</v>
      </c>
    </row>
    <row r="45" spans="1:7" ht="15">
      <c r="A45" s="263"/>
      <c r="B45" s="291"/>
      <c r="C45" s="291"/>
      <c r="D45" s="291"/>
      <c r="E45" s="295"/>
      <c r="F45" s="294"/>
      <c r="G45" s="294"/>
    </row>
    <row r="46" spans="1:7" ht="24.75">
      <c r="A46" s="225" t="s">
        <v>438</v>
      </c>
      <c r="B46" s="292" t="s">
        <v>439</v>
      </c>
      <c r="C46" s="292"/>
      <c r="D46" s="292"/>
      <c r="E46" s="227">
        <f>mérl_!$F$33</f>
        <v>1384042870</v>
      </c>
      <c r="F46" s="296" t="s">
        <v>326</v>
      </c>
      <c r="G46" s="264"/>
    </row>
    <row r="47" spans="1:7" ht="15">
      <c r="A47" s="263"/>
      <c r="B47" s="291" t="s">
        <v>404</v>
      </c>
      <c r="C47" s="291"/>
      <c r="D47" s="291"/>
      <c r="E47" s="229"/>
      <c r="F47" s="294"/>
      <c r="G47" s="291"/>
    </row>
    <row r="48" spans="1:7" ht="15">
      <c r="A48" s="263"/>
      <c r="B48" s="291" t="s">
        <v>440</v>
      </c>
      <c r="C48" s="291"/>
      <c r="D48" s="291"/>
      <c r="E48" s="229">
        <f>mérl_!$F$30</f>
        <v>1384042870</v>
      </c>
      <c r="F48" s="291" t="s">
        <v>326</v>
      </c>
      <c r="G48" s="294"/>
    </row>
    <row r="49" spans="1:7" ht="15">
      <c r="A49" s="263"/>
      <c r="B49" s="291" t="s">
        <v>441</v>
      </c>
      <c r="C49" s="291"/>
      <c r="D49" s="291"/>
      <c r="E49" s="295"/>
      <c r="F49" s="229">
        <f>mérl_!$F$27</f>
        <v>1340666026</v>
      </c>
      <c r="G49" s="291" t="s">
        <v>326</v>
      </c>
    </row>
    <row r="50" spans="1:7" ht="15">
      <c r="A50" s="263"/>
      <c r="B50" s="235" t="s">
        <v>442</v>
      </c>
      <c r="C50" s="291"/>
      <c r="D50" s="291"/>
      <c r="E50" s="295"/>
      <c r="F50" s="229">
        <f>mérl_!$F$26</f>
        <v>43376844</v>
      </c>
      <c r="G50" s="291" t="s">
        <v>326</v>
      </c>
    </row>
    <row r="51" spans="1:7" ht="15">
      <c r="A51" s="263"/>
      <c r="B51" s="235" t="s">
        <v>443</v>
      </c>
      <c r="C51" s="291"/>
      <c r="D51" s="291"/>
      <c r="E51" s="295"/>
      <c r="F51" s="229">
        <v>0</v>
      </c>
      <c r="G51" s="291" t="s">
        <v>326</v>
      </c>
    </row>
    <row r="52" spans="1:7" ht="15">
      <c r="A52" s="263"/>
      <c r="B52" s="291" t="s">
        <v>444</v>
      </c>
      <c r="C52" s="291"/>
      <c r="D52" s="291"/>
      <c r="E52" s="236">
        <f>mérl_!$F$31*1000</f>
        <v>0</v>
      </c>
      <c r="F52" s="291" t="s">
        <v>326</v>
      </c>
      <c r="G52" s="291"/>
    </row>
    <row r="53" spans="1:7" ht="15">
      <c r="A53" s="263"/>
      <c r="B53" s="291" t="s">
        <v>445</v>
      </c>
      <c r="C53" s="291"/>
      <c r="D53" s="291"/>
      <c r="E53" s="236">
        <f>mérl_!$F$32*1000</f>
        <v>0</v>
      </c>
      <c r="F53" s="291" t="s">
        <v>326</v>
      </c>
      <c r="G53" s="291"/>
    </row>
    <row r="54" spans="1:7" ht="15">
      <c r="A54" s="230"/>
      <c r="B54" s="237"/>
      <c r="C54" s="228"/>
      <c r="D54" s="228"/>
      <c r="E54" s="238"/>
      <c r="F54" s="228"/>
      <c r="G54" s="26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view="pageBreakPreview" zoomScale="60" zoomScalePageLayoutView="0" workbookViewId="0" topLeftCell="A1">
      <selection activeCell="B9" sqref="B9:H41"/>
    </sheetView>
  </sheetViews>
  <sheetFormatPr defaultColWidth="9.00390625" defaultRowHeight="12.75"/>
  <cols>
    <col min="1" max="1" width="9.125" style="2" customWidth="1"/>
    <col min="2" max="2" width="44.75390625" style="2" customWidth="1"/>
    <col min="3" max="3" width="11.25390625" style="2" customWidth="1"/>
    <col min="4" max="4" width="11.25390625" style="2" hidden="1" customWidth="1"/>
    <col min="5" max="5" width="12.125" style="2" bestFit="1" customWidth="1"/>
    <col min="6" max="6" width="12.125" style="2" hidden="1" customWidth="1"/>
    <col min="7" max="7" width="12.375" style="2" customWidth="1"/>
    <col min="8" max="8" width="12.375" style="2" hidden="1" customWidth="1"/>
    <col min="9" max="16384" width="9.125" style="2" customWidth="1"/>
  </cols>
  <sheetData>
    <row r="1" spans="1:2" ht="12.75">
      <c r="A1" s="1" t="s">
        <v>97</v>
      </c>
      <c r="B1" s="2" t="str">
        <f>'bev-int'!B1</f>
        <v>melléklet a …/2024. (.  .) önkormányzati rendelethez</v>
      </c>
    </row>
    <row r="2" ht="12.75">
      <c r="A2" s="1"/>
    </row>
    <row r="3" ht="12.75">
      <c r="A3" s="1"/>
    </row>
    <row r="4" spans="2:8" ht="12.75">
      <c r="B4" s="1112" t="s">
        <v>803</v>
      </c>
      <c r="C4" s="1112"/>
      <c r="D4" s="1112"/>
      <c r="E4" s="1112"/>
      <c r="F4" s="1112"/>
      <c r="G4" s="1112"/>
      <c r="H4" s="1112"/>
    </row>
    <row r="5" spans="2:8" ht="12.75">
      <c r="B5" s="1113" t="s">
        <v>70</v>
      </c>
      <c r="C5" s="1113"/>
      <c r="D5" s="1113"/>
      <c r="E5" s="1113"/>
      <c r="F5" s="1113"/>
      <c r="G5" s="1113"/>
      <c r="H5" s="1113"/>
    </row>
    <row r="6" spans="2:8" ht="12" customHeight="1">
      <c r="B6" s="89"/>
      <c r="C6" s="89"/>
      <c r="D6" s="90"/>
      <c r="E6" s="90"/>
      <c r="F6" s="90"/>
      <c r="G6" s="90"/>
      <c r="H6" s="90"/>
    </row>
    <row r="7" spans="2:8" ht="14.25" customHeight="1">
      <c r="B7" s="89"/>
      <c r="C7" s="89"/>
      <c r="D7" s="90"/>
      <c r="E7" s="90"/>
      <c r="F7" s="90"/>
      <c r="G7" s="90"/>
      <c r="H7" s="90"/>
    </row>
    <row r="8" spans="4:8" ht="14.25" customHeight="1" thickBot="1">
      <c r="D8" s="90"/>
      <c r="E8" s="90"/>
      <c r="F8" s="90"/>
      <c r="G8" s="565" t="s">
        <v>326</v>
      </c>
      <c r="H8" s="565" t="s">
        <v>326</v>
      </c>
    </row>
    <row r="9" spans="2:8" ht="30.75" customHeight="1">
      <c r="B9" s="1114" t="s">
        <v>71</v>
      </c>
      <c r="C9" s="1114" t="s">
        <v>262</v>
      </c>
      <c r="D9" s="1117"/>
      <c r="E9" s="1119" t="s">
        <v>391</v>
      </c>
      <c r="F9" s="1120"/>
      <c r="G9" s="1123" t="s">
        <v>392</v>
      </c>
      <c r="H9" s="1124"/>
    </row>
    <row r="10" spans="2:8" ht="13.5" thickBot="1">
      <c r="B10" s="1115"/>
      <c r="C10" s="1116"/>
      <c r="D10" s="1118"/>
      <c r="E10" s="1121"/>
      <c r="F10" s="1122"/>
      <c r="G10" s="1125"/>
      <c r="H10" s="1126"/>
    </row>
    <row r="11" spans="2:8" ht="13.5" hidden="1" thickBot="1">
      <c r="B11" s="1116"/>
      <c r="C11" s="564" t="s">
        <v>455</v>
      </c>
      <c r="D11" s="560" t="s">
        <v>456</v>
      </c>
      <c r="E11" s="1045" t="s">
        <v>455</v>
      </c>
      <c r="F11" s="1059" t="s">
        <v>456</v>
      </c>
      <c r="G11" s="734" t="s">
        <v>455</v>
      </c>
      <c r="H11" s="560" t="s">
        <v>456</v>
      </c>
    </row>
    <row r="12" spans="2:8" ht="12.75" hidden="1">
      <c r="B12" s="563" t="s">
        <v>165</v>
      </c>
      <c r="C12" s="707"/>
      <c r="D12" s="708"/>
      <c r="E12" s="1046"/>
      <c r="F12" s="1060"/>
      <c r="G12" s="728"/>
      <c r="H12" s="708"/>
    </row>
    <row r="13" spans="2:8" ht="12.75" hidden="1">
      <c r="B13" s="469" t="s">
        <v>166</v>
      </c>
      <c r="C13" s="709"/>
      <c r="D13" s="710">
        <v>0</v>
      </c>
      <c r="E13" s="1047"/>
      <c r="F13" s="1061"/>
      <c r="G13" s="729"/>
      <c r="H13" s="710">
        <v>0</v>
      </c>
    </row>
    <row r="14" spans="2:8" ht="12.75" hidden="1">
      <c r="B14" s="470" t="s">
        <v>241</v>
      </c>
      <c r="C14" s="711">
        <f aca="true" t="shared" si="0" ref="C14:H14">SUM(C12:C13)</f>
        <v>0</v>
      </c>
      <c r="D14" s="712">
        <f t="shared" si="0"/>
        <v>0</v>
      </c>
      <c r="E14" s="1048">
        <f t="shared" si="0"/>
        <v>0</v>
      </c>
      <c r="F14" s="1062">
        <f t="shared" si="0"/>
        <v>0</v>
      </c>
      <c r="G14" s="730">
        <f t="shared" si="0"/>
        <v>0</v>
      </c>
      <c r="H14" s="712">
        <f t="shared" si="0"/>
        <v>0</v>
      </c>
    </row>
    <row r="15" spans="2:8" s="18" customFormat="1" ht="12.75" hidden="1">
      <c r="B15" s="470" t="s">
        <v>350</v>
      </c>
      <c r="C15" s="711"/>
      <c r="D15" s="712"/>
      <c r="E15" s="1048"/>
      <c r="F15" s="1062"/>
      <c r="G15" s="730"/>
      <c r="H15" s="712"/>
    </row>
    <row r="16" spans="2:8" ht="12.75" hidden="1">
      <c r="B16" s="469" t="s">
        <v>275</v>
      </c>
      <c r="C16" s="709"/>
      <c r="D16" s="710"/>
      <c r="E16" s="1047"/>
      <c r="F16" s="1061"/>
      <c r="G16" s="729"/>
      <c r="H16" s="710"/>
    </row>
    <row r="17" spans="2:8" ht="12.75" hidden="1">
      <c r="B17" s="469" t="s">
        <v>274</v>
      </c>
      <c r="C17" s="709"/>
      <c r="D17" s="710"/>
      <c r="E17" s="1047"/>
      <c r="F17" s="1061"/>
      <c r="G17" s="729"/>
      <c r="H17" s="710"/>
    </row>
    <row r="18" spans="2:8" ht="12.75" hidden="1">
      <c r="B18" s="470" t="s">
        <v>242</v>
      </c>
      <c r="C18" s="711">
        <f aca="true" t="shared" si="1" ref="C18:H18">SUM(C16:C17)</f>
        <v>0</v>
      </c>
      <c r="D18" s="712">
        <f t="shared" si="1"/>
        <v>0</v>
      </c>
      <c r="E18" s="1048">
        <f t="shared" si="1"/>
        <v>0</v>
      </c>
      <c r="F18" s="1062">
        <f t="shared" si="1"/>
        <v>0</v>
      </c>
      <c r="G18" s="730">
        <f t="shared" si="1"/>
        <v>0</v>
      </c>
      <c r="H18" s="712">
        <f t="shared" si="1"/>
        <v>0</v>
      </c>
    </row>
    <row r="19" spans="2:8" ht="12.75" hidden="1">
      <c r="B19" s="470" t="s">
        <v>243</v>
      </c>
      <c r="C19" s="711"/>
      <c r="D19" s="712"/>
      <c r="E19" s="1048"/>
      <c r="F19" s="1062"/>
      <c r="G19" s="730"/>
      <c r="H19" s="712"/>
    </row>
    <row r="20" spans="2:8" ht="12.75" hidden="1">
      <c r="B20" s="471" t="s">
        <v>167</v>
      </c>
      <c r="C20" s="709"/>
      <c r="D20" s="710"/>
      <c r="E20" s="1047"/>
      <c r="F20" s="1061"/>
      <c r="G20" s="729"/>
      <c r="H20" s="710"/>
    </row>
    <row r="21" spans="2:8" ht="12.75" hidden="1">
      <c r="B21" s="471" t="s">
        <v>168</v>
      </c>
      <c r="C21" s="709"/>
      <c r="D21" s="710"/>
      <c r="E21" s="1047"/>
      <c r="F21" s="1061"/>
      <c r="G21" s="729"/>
      <c r="H21" s="710"/>
    </row>
    <row r="22" spans="2:8" ht="12.75" hidden="1">
      <c r="B22" s="471" t="s">
        <v>169</v>
      </c>
      <c r="C22" s="709"/>
      <c r="D22" s="710"/>
      <c r="E22" s="1047"/>
      <c r="F22" s="1061"/>
      <c r="G22" s="729"/>
      <c r="H22" s="710"/>
    </row>
    <row r="23" spans="2:8" ht="12.75" hidden="1">
      <c r="B23" s="471" t="s">
        <v>170</v>
      </c>
      <c r="C23" s="709"/>
      <c r="D23" s="710"/>
      <c r="E23" s="1047"/>
      <c r="F23" s="1061"/>
      <c r="G23" s="729"/>
      <c r="H23" s="710"/>
    </row>
    <row r="24" spans="2:8" ht="12.75" hidden="1">
      <c r="B24" s="471" t="s">
        <v>171</v>
      </c>
      <c r="C24" s="709"/>
      <c r="D24" s="710"/>
      <c r="E24" s="1047"/>
      <c r="F24" s="1061"/>
      <c r="G24" s="729"/>
      <c r="H24" s="710"/>
    </row>
    <row r="25" spans="2:8" ht="12.75" hidden="1">
      <c r="B25" s="470" t="s">
        <v>244</v>
      </c>
      <c r="C25" s="711">
        <f aca="true" t="shared" si="2" ref="C25:H25">SUM(C20:C24)</f>
        <v>0</v>
      </c>
      <c r="D25" s="712">
        <f t="shared" si="2"/>
        <v>0</v>
      </c>
      <c r="E25" s="1048">
        <f t="shared" si="2"/>
        <v>0</v>
      </c>
      <c r="F25" s="1062">
        <f t="shared" si="2"/>
        <v>0</v>
      </c>
      <c r="G25" s="730">
        <f t="shared" si="2"/>
        <v>0</v>
      </c>
      <c r="H25" s="712">
        <f t="shared" si="2"/>
        <v>0</v>
      </c>
    </row>
    <row r="26" spans="2:8" s="75" customFormat="1" ht="12.75" hidden="1">
      <c r="B26" s="472" t="s">
        <v>276</v>
      </c>
      <c r="C26" s="713"/>
      <c r="D26" s="714"/>
      <c r="E26" s="1049"/>
      <c r="F26" s="1063"/>
      <c r="G26" s="731">
        <f>C26+E26</f>
        <v>0</v>
      </c>
      <c r="H26" s="714">
        <v>0</v>
      </c>
    </row>
    <row r="27" spans="2:8" s="75" customFormat="1" ht="12.75">
      <c r="B27" s="472" t="s">
        <v>277</v>
      </c>
      <c r="C27" s="713"/>
      <c r="D27" s="714"/>
      <c r="E27" s="1050">
        <v>270000</v>
      </c>
      <c r="F27" s="1064">
        <v>270000</v>
      </c>
      <c r="G27" s="725">
        <f>C27+E27</f>
        <v>270000</v>
      </c>
      <c r="H27" s="714">
        <f>D27+F27</f>
        <v>270000</v>
      </c>
    </row>
    <row r="28" spans="2:8" ht="12.75">
      <c r="B28" s="470" t="s">
        <v>245</v>
      </c>
      <c r="C28" s="711">
        <f aca="true" t="shared" si="3" ref="C28:H28">C26+C27</f>
        <v>0</v>
      </c>
      <c r="D28" s="712">
        <f t="shared" si="3"/>
        <v>0</v>
      </c>
      <c r="E28" s="1048">
        <f t="shared" si="3"/>
        <v>270000</v>
      </c>
      <c r="F28" s="1062">
        <f t="shared" si="3"/>
        <v>270000</v>
      </c>
      <c r="G28" s="730">
        <f t="shared" si="3"/>
        <v>270000</v>
      </c>
      <c r="H28" s="712">
        <f t="shared" si="3"/>
        <v>270000</v>
      </c>
    </row>
    <row r="29" spans="2:8" ht="12.75">
      <c r="B29" s="473" t="s">
        <v>168</v>
      </c>
      <c r="C29" s="725">
        <v>1500000</v>
      </c>
      <c r="D29" s="1089">
        <v>1500000</v>
      </c>
      <c r="E29" s="1051"/>
      <c r="F29" s="1061"/>
      <c r="G29" s="725">
        <f aca="true" t="shared" si="4" ref="G29:G34">C29+E29</f>
        <v>1500000</v>
      </c>
      <c r="H29" s="714">
        <f aca="true" t="shared" si="5" ref="H29:H34">D29+F29</f>
        <v>1500000</v>
      </c>
    </row>
    <row r="30" spans="2:8" ht="12.75">
      <c r="B30" s="473" t="s">
        <v>274</v>
      </c>
      <c r="C30" s="726">
        <v>500000</v>
      </c>
      <c r="D30" s="1090">
        <v>500000</v>
      </c>
      <c r="E30" s="1051"/>
      <c r="F30" s="1061"/>
      <c r="G30" s="725">
        <f t="shared" si="4"/>
        <v>500000</v>
      </c>
      <c r="H30" s="714">
        <f t="shared" si="5"/>
        <v>500000</v>
      </c>
    </row>
    <row r="31" spans="2:8" ht="12.75">
      <c r="B31" s="473" t="s">
        <v>474</v>
      </c>
      <c r="C31" s="726">
        <v>1394100</v>
      </c>
      <c r="D31" s="1090">
        <v>1394100</v>
      </c>
      <c r="E31" s="1051"/>
      <c r="F31" s="1061"/>
      <c r="G31" s="725">
        <f t="shared" si="4"/>
        <v>1394100</v>
      </c>
      <c r="H31" s="714">
        <f t="shared" si="5"/>
        <v>1394100</v>
      </c>
    </row>
    <row r="32" spans="2:8" ht="12.75">
      <c r="B32" s="473" t="s">
        <v>347</v>
      </c>
      <c r="C32" s="726">
        <v>3470600</v>
      </c>
      <c r="D32" s="1090">
        <v>3470600</v>
      </c>
      <c r="E32" s="1051"/>
      <c r="F32" s="1061"/>
      <c r="G32" s="725">
        <f>C32+E32</f>
        <v>3470600</v>
      </c>
      <c r="H32" s="714">
        <f t="shared" si="5"/>
        <v>3470600</v>
      </c>
    </row>
    <row r="33" spans="2:8" ht="12.75">
      <c r="B33" s="473" t="s">
        <v>348</v>
      </c>
      <c r="C33" s="725">
        <v>300000</v>
      </c>
      <c r="D33" s="1089">
        <v>300000</v>
      </c>
      <c r="E33" s="1051"/>
      <c r="F33" s="1061"/>
      <c r="G33" s="725">
        <f t="shared" si="4"/>
        <v>300000</v>
      </c>
      <c r="H33" s="714">
        <f t="shared" si="5"/>
        <v>300000</v>
      </c>
    </row>
    <row r="34" spans="2:8" ht="12.75">
      <c r="B34" s="473" t="s">
        <v>349</v>
      </c>
      <c r="C34" s="726">
        <v>800000</v>
      </c>
      <c r="D34" s="1090">
        <v>800000</v>
      </c>
      <c r="E34" s="1051"/>
      <c r="F34" s="1063"/>
      <c r="G34" s="725">
        <f t="shared" si="4"/>
        <v>800000</v>
      </c>
      <c r="H34" s="714">
        <f t="shared" si="5"/>
        <v>800000</v>
      </c>
    </row>
    <row r="35" spans="2:8" ht="13.5" thickBot="1">
      <c r="B35" s="474" t="s">
        <v>246</v>
      </c>
      <c r="C35" s="716">
        <f aca="true" t="shared" si="6" ref="C35:H35">SUM(C29:C34)</f>
        <v>7964700</v>
      </c>
      <c r="D35" s="717">
        <f t="shared" si="6"/>
        <v>7964700</v>
      </c>
      <c r="E35" s="1052">
        <f t="shared" si="6"/>
        <v>0</v>
      </c>
      <c r="F35" s="1065">
        <f t="shared" si="6"/>
        <v>0</v>
      </c>
      <c r="G35" s="732">
        <f t="shared" si="6"/>
        <v>7964700</v>
      </c>
      <c r="H35" s="717">
        <f t="shared" si="6"/>
        <v>7964700</v>
      </c>
    </row>
    <row r="36" spans="2:8" ht="13.5" thickBot="1">
      <c r="B36" s="478" t="s">
        <v>72</v>
      </c>
      <c r="C36" s="718">
        <f aca="true" t="shared" si="7" ref="C36:H36">C14+C18+C19+C25+C28+C35+C15</f>
        <v>7964700</v>
      </c>
      <c r="D36" s="719">
        <f t="shared" si="7"/>
        <v>7964700</v>
      </c>
      <c r="E36" s="1053">
        <f t="shared" si="7"/>
        <v>270000</v>
      </c>
      <c r="F36" s="1066">
        <f t="shared" si="7"/>
        <v>270000</v>
      </c>
      <c r="G36" s="733">
        <f t="shared" si="7"/>
        <v>8234700</v>
      </c>
      <c r="H36" s="719">
        <f t="shared" si="7"/>
        <v>8234700</v>
      </c>
    </row>
    <row r="37" spans="2:8" s="75" customFormat="1" ht="12.75">
      <c r="B37" s="479" t="s">
        <v>511</v>
      </c>
      <c r="C37" s="720"/>
      <c r="D37" s="720"/>
      <c r="E37" s="1054">
        <v>3000000</v>
      </c>
      <c r="F37" s="1067"/>
      <c r="G37" s="725">
        <f aca="true" t="shared" si="8" ref="G37:H39">C37+E37</f>
        <v>3000000</v>
      </c>
      <c r="H37" s="714">
        <f t="shared" si="8"/>
        <v>0</v>
      </c>
    </row>
    <row r="38" spans="2:8" ht="12.75">
      <c r="B38" s="476" t="s">
        <v>713</v>
      </c>
      <c r="C38" s="721"/>
      <c r="D38" s="721"/>
      <c r="E38" s="1055">
        <v>2100000</v>
      </c>
      <c r="F38" s="1068"/>
      <c r="G38" s="725">
        <f t="shared" si="8"/>
        <v>2100000</v>
      </c>
      <c r="H38" s="714">
        <f t="shared" si="8"/>
        <v>0</v>
      </c>
    </row>
    <row r="39" spans="2:8" ht="13.5" thickBot="1">
      <c r="B39" s="477" t="s">
        <v>510</v>
      </c>
      <c r="C39" s="722"/>
      <c r="D39" s="722"/>
      <c r="E39" s="1056">
        <v>8000000</v>
      </c>
      <c r="F39" s="1069"/>
      <c r="G39" s="725">
        <f t="shared" si="8"/>
        <v>8000000</v>
      </c>
      <c r="H39" s="714">
        <f t="shared" si="8"/>
        <v>0</v>
      </c>
    </row>
    <row r="40" spans="2:8" ht="13.5" thickBot="1">
      <c r="B40" s="475" t="s">
        <v>509</v>
      </c>
      <c r="C40" s="723">
        <f aca="true" t="shared" si="9" ref="C40:H40">SUM(C37:C39)</f>
        <v>0</v>
      </c>
      <c r="D40" s="727">
        <f t="shared" si="9"/>
        <v>0</v>
      </c>
      <c r="E40" s="724">
        <f t="shared" si="9"/>
        <v>13100000</v>
      </c>
      <c r="F40" s="1070">
        <f t="shared" si="9"/>
        <v>0</v>
      </c>
      <c r="G40" s="723">
        <f t="shared" si="9"/>
        <v>13100000</v>
      </c>
      <c r="H40" s="1043">
        <f t="shared" si="9"/>
        <v>0</v>
      </c>
    </row>
    <row r="41" spans="2:8" ht="13.5" thickBot="1">
      <c r="B41" s="1044" t="s">
        <v>714</v>
      </c>
      <c r="C41" s="1058"/>
      <c r="D41" s="1042"/>
      <c r="E41" s="1057">
        <v>1750000</v>
      </c>
      <c r="F41" s="1071"/>
      <c r="G41" s="1058">
        <f>C41+E41</f>
        <v>1750000</v>
      </c>
      <c r="H41" s="1042">
        <f>D41+F41</f>
        <v>0</v>
      </c>
    </row>
  </sheetData>
  <sheetProtection/>
  <mergeCells count="6">
    <mergeCell ref="B4:H4"/>
    <mergeCell ref="B5:H5"/>
    <mergeCell ref="B9:B11"/>
    <mergeCell ref="C9:D10"/>
    <mergeCell ref="E9:F10"/>
    <mergeCell ref="G9:H10"/>
  </mergeCells>
  <printOptions horizontalCentered="1"/>
  <pageMargins left="0.17" right="0.9055118110236221" top="0.73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4"/>
  <sheetViews>
    <sheetView view="pageBreakPreview" zoomScale="60" zoomScalePageLayoutView="0" workbookViewId="0" topLeftCell="A1">
      <selection activeCell="S25" sqref="S25"/>
    </sheetView>
  </sheetViews>
  <sheetFormatPr defaultColWidth="9.00390625" defaultRowHeight="12.75"/>
  <cols>
    <col min="1" max="1" width="3.625" style="5" bestFit="1" customWidth="1"/>
    <col min="2" max="2" width="58.25390625" style="5" customWidth="1"/>
    <col min="3" max="3" width="11.625" style="5" customWidth="1"/>
    <col min="4" max="4" width="10.875" style="5" hidden="1" customWidth="1"/>
    <col min="5" max="5" width="11.625" style="5" customWidth="1"/>
    <col min="6" max="6" width="12.125" style="5" hidden="1" customWidth="1"/>
    <col min="7" max="7" width="10.00390625" style="5" customWidth="1"/>
    <col min="8" max="8" width="10.875" style="5" hidden="1" customWidth="1"/>
    <col min="9" max="9" width="10.00390625" style="5" customWidth="1"/>
    <col min="10" max="10" width="8.75390625" style="5" hidden="1" customWidth="1"/>
    <col min="11" max="11" width="9.875" style="5" customWidth="1"/>
    <col min="12" max="12" width="11.00390625" style="5" hidden="1" customWidth="1"/>
    <col min="13" max="13" width="10.25390625" style="5" customWidth="1"/>
    <col min="14" max="14" width="10.875" style="5" hidden="1" customWidth="1"/>
    <col min="15" max="15" width="11.375" style="5" customWidth="1"/>
    <col min="16" max="16" width="0.875" style="5" hidden="1" customWidth="1"/>
    <col min="17" max="18" width="9.125" style="5" customWidth="1"/>
    <col min="19" max="19" width="9.625" style="5" bestFit="1" customWidth="1"/>
    <col min="20" max="16384" width="9.125" style="5" customWidth="1"/>
  </cols>
  <sheetData>
    <row r="1" spans="1:2" ht="12">
      <c r="A1" s="4" t="s">
        <v>279</v>
      </c>
      <c r="B1" s="106" t="str">
        <f>'bev-int'!B1</f>
        <v>melléklet a …/2024. (.  .) önkormányzati rendelethez</v>
      </c>
    </row>
    <row r="3" ht="12">
      <c r="B3" s="6"/>
    </row>
    <row r="4" spans="2:15" s="91" customFormat="1" ht="17.25" customHeight="1">
      <c r="B4" s="1108" t="s">
        <v>822</v>
      </c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</row>
    <row r="5" ht="17.25" customHeight="1">
      <c r="B5" s="6"/>
    </row>
    <row r="6" spans="1:16" s="76" customFormat="1" ht="33.75" customHeight="1">
      <c r="A6" s="1129" t="s">
        <v>57</v>
      </c>
      <c r="B6" s="1129"/>
      <c r="C6" s="1127" t="s">
        <v>353</v>
      </c>
      <c r="D6" s="1127"/>
      <c r="E6" s="1128" t="s">
        <v>58</v>
      </c>
      <c r="F6" s="1128"/>
      <c r="G6" s="1128" t="s">
        <v>533</v>
      </c>
      <c r="H6" s="1128"/>
      <c r="I6" s="1128" t="s">
        <v>354</v>
      </c>
      <c r="J6" s="1128"/>
      <c r="K6" s="1128" t="s">
        <v>59</v>
      </c>
      <c r="L6" s="1128"/>
      <c r="M6" s="1128" t="s">
        <v>60</v>
      </c>
      <c r="N6" s="1128"/>
      <c r="O6" s="1128" t="s">
        <v>239</v>
      </c>
      <c r="P6" s="1128"/>
    </row>
    <row r="7" spans="1:16" s="76" customFormat="1" ht="12" hidden="1">
      <c r="A7" s="1129"/>
      <c r="B7" s="1129"/>
      <c r="C7" s="427" t="s">
        <v>455</v>
      </c>
      <c r="D7" s="427" t="s">
        <v>456</v>
      </c>
      <c r="E7" s="427" t="s">
        <v>455</v>
      </c>
      <c r="F7" s="427" t="s">
        <v>456</v>
      </c>
      <c r="G7" s="427" t="s">
        <v>455</v>
      </c>
      <c r="H7" s="427" t="s">
        <v>456</v>
      </c>
      <c r="I7" s="427" t="s">
        <v>455</v>
      </c>
      <c r="J7" s="427" t="s">
        <v>456</v>
      </c>
      <c r="K7" s="427" t="s">
        <v>455</v>
      </c>
      <c r="L7" s="427" t="s">
        <v>456</v>
      </c>
      <c r="M7" s="427" t="s">
        <v>455</v>
      </c>
      <c r="N7" s="427" t="s">
        <v>456</v>
      </c>
      <c r="O7" s="427" t="s">
        <v>455</v>
      </c>
      <c r="P7" s="427" t="s">
        <v>456</v>
      </c>
    </row>
    <row r="8" spans="1:16" s="76" customFormat="1" ht="12">
      <c r="A8" s="428" t="s">
        <v>355</v>
      </c>
      <c r="B8" s="429" t="s">
        <v>749</v>
      </c>
      <c r="C8" s="735">
        <f aca="true" t="shared" si="0" ref="C8:D27">E8+G8+I8+K8+M8+O8</f>
        <v>177708890</v>
      </c>
      <c r="D8" s="735">
        <f t="shared" si="0"/>
        <v>177708890</v>
      </c>
      <c r="E8" s="736">
        <v>177708890</v>
      </c>
      <c r="F8" s="736">
        <v>177708890</v>
      </c>
      <c r="G8" s="736"/>
      <c r="H8" s="736"/>
      <c r="I8" s="737"/>
      <c r="J8" s="737"/>
      <c r="K8" s="738"/>
      <c r="L8" s="738"/>
      <c r="M8" s="737"/>
      <c r="N8" s="737"/>
      <c r="O8" s="737"/>
      <c r="P8" s="737"/>
    </row>
    <row r="9" spans="1:16" s="76" customFormat="1" ht="12">
      <c r="A9" s="428" t="s">
        <v>97</v>
      </c>
      <c r="B9" s="429" t="s">
        <v>750</v>
      </c>
      <c r="C9" s="735">
        <f t="shared" si="0"/>
        <v>2940000</v>
      </c>
      <c r="D9" s="735">
        <f t="shared" si="0"/>
        <v>2940000</v>
      </c>
      <c r="E9" s="736">
        <v>2940000</v>
      </c>
      <c r="F9" s="736">
        <v>2940000</v>
      </c>
      <c r="G9" s="736"/>
      <c r="H9" s="736"/>
      <c r="I9" s="737"/>
      <c r="J9" s="737"/>
      <c r="K9" s="738"/>
      <c r="L9" s="738"/>
      <c r="M9" s="737"/>
      <c r="N9" s="737"/>
      <c r="O9" s="737"/>
      <c r="P9" s="737"/>
    </row>
    <row r="10" spans="1:16" s="76" customFormat="1" ht="12">
      <c r="A10" s="428" t="s">
        <v>356</v>
      </c>
      <c r="B10" s="429" t="s">
        <v>755</v>
      </c>
      <c r="C10" s="735">
        <f t="shared" si="0"/>
        <v>4500000</v>
      </c>
      <c r="D10" s="735">
        <f t="shared" si="0"/>
        <v>4500000</v>
      </c>
      <c r="E10" s="736">
        <v>4500000</v>
      </c>
      <c r="F10" s="736">
        <v>4500000</v>
      </c>
      <c r="G10" s="736"/>
      <c r="H10" s="736"/>
      <c r="I10" s="737"/>
      <c r="J10" s="737"/>
      <c r="K10" s="738"/>
      <c r="L10" s="738"/>
      <c r="M10" s="737"/>
      <c r="N10" s="737"/>
      <c r="O10" s="737"/>
      <c r="P10" s="737"/>
    </row>
    <row r="11" spans="1:16" s="76" customFormat="1" ht="12">
      <c r="A11" s="428" t="s">
        <v>98</v>
      </c>
      <c r="B11" s="1080" t="s">
        <v>751</v>
      </c>
      <c r="C11" s="735">
        <f t="shared" si="0"/>
        <v>4248150</v>
      </c>
      <c r="D11" s="735">
        <f t="shared" si="0"/>
        <v>4248150</v>
      </c>
      <c r="E11" s="736">
        <v>4248150</v>
      </c>
      <c r="F11" s="736">
        <v>4248150</v>
      </c>
      <c r="G11" s="736"/>
      <c r="H11" s="736"/>
      <c r="I11" s="737"/>
      <c r="J11" s="737"/>
      <c r="K11" s="738"/>
      <c r="L11" s="738"/>
      <c r="M11" s="737"/>
      <c r="N11" s="737"/>
      <c r="O11" s="737"/>
      <c r="P11" s="737"/>
    </row>
    <row r="12" spans="1:16" s="76" customFormat="1" ht="12">
      <c r="A12" s="428" t="s">
        <v>99</v>
      </c>
      <c r="B12" s="500" t="s">
        <v>752</v>
      </c>
      <c r="C12" s="735">
        <f t="shared" si="0"/>
        <v>34599999</v>
      </c>
      <c r="D12" s="735">
        <f t="shared" si="0"/>
        <v>34599999</v>
      </c>
      <c r="E12" s="736">
        <v>34599999</v>
      </c>
      <c r="F12" s="736">
        <v>34599999</v>
      </c>
      <c r="G12" s="736"/>
      <c r="H12" s="736"/>
      <c r="I12" s="737"/>
      <c r="J12" s="737"/>
      <c r="K12" s="738"/>
      <c r="L12" s="738"/>
      <c r="M12" s="737"/>
      <c r="N12" s="737"/>
      <c r="O12" s="737"/>
      <c r="P12" s="737"/>
    </row>
    <row r="13" spans="1:16" s="76" customFormat="1" ht="12">
      <c r="A13" s="428" t="s">
        <v>100</v>
      </c>
      <c r="B13" s="500" t="s">
        <v>753</v>
      </c>
      <c r="C13" s="735">
        <f t="shared" si="0"/>
        <v>152523363</v>
      </c>
      <c r="D13" s="735">
        <f t="shared" si="0"/>
        <v>152523363</v>
      </c>
      <c r="E13" s="736">
        <v>152523363</v>
      </c>
      <c r="F13" s="736">
        <v>152523363</v>
      </c>
      <c r="G13" s="736"/>
      <c r="H13" s="736"/>
      <c r="I13" s="737"/>
      <c r="J13" s="737"/>
      <c r="K13" s="738"/>
      <c r="L13" s="738"/>
      <c r="M13" s="737"/>
      <c r="N13" s="737"/>
      <c r="O13" s="737"/>
      <c r="P13" s="737"/>
    </row>
    <row r="14" spans="1:16" s="76" customFormat="1" ht="12">
      <c r="A14" s="428" t="s">
        <v>101</v>
      </c>
      <c r="B14" s="500" t="s">
        <v>479</v>
      </c>
      <c r="C14" s="735">
        <f t="shared" si="0"/>
        <v>999490</v>
      </c>
      <c r="D14" s="735">
        <f t="shared" si="0"/>
        <v>999490</v>
      </c>
      <c r="E14" s="736">
        <v>999490</v>
      </c>
      <c r="F14" s="736">
        <v>999490</v>
      </c>
      <c r="G14" s="736"/>
      <c r="H14" s="736"/>
      <c r="I14" s="737"/>
      <c r="J14" s="737"/>
      <c r="K14" s="738"/>
      <c r="L14" s="738"/>
      <c r="M14" s="737"/>
      <c r="N14" s="737"/>
      <c r="O14" s="737"/>
      <c r="P14" s="737"/>
    </row>
    <row r="15" spans="1:16" s="76" customFormat="1" ht="12">
      <c r="A15" s="428" t="s">
        <v>336</v>
      </c>
      <c r="B15" s="500" t="s">
        <v>764</v>
      </c>
      <c r="C15" s="735">
        <f t="shared" si="0"/>
        <v>508000</v>
      </c>
      <c r="D15" s="735">
        <f t="shared" si="0"/>
        <v>508000</v>
      </c>
      <c r="E15" s="736">
        <v>508000</v>
      </c>
      <c r="F15" s="736">
        <v>508000</v>
      </c>
      <c r="G15" s="736"/>
      <c r="H15" s="736"/>
      <c r="I15" s="737"/>
      <c r="J15" s="737"/>
      <c r="K15" s="738"/>
      <c r="L15" s="738"/>
      <c r="M15" s="737"/>
      <c r="N15" s="737"/>
      <c r="O15" s="737"/>
      <c r="P15" s="737"/>
    </row>
    <row r="16" spans="1:16" s="76" customFormat="1" ht="12">
      <c r="A16" s="428" t="s">
        <v>102</v>
      </c>
      <c r="B16" s="429" t="s">
        <v>754</v>
      </c>
      <c r="C16" s="735">
        <f t="shared" si="0"/>
        <v>1000001</v>
      </c>
      <c r="D16" s="735">
        <f t="shared" si="0"/>
        <v>1000001</v>
      </c>
      <c r="E16" s="736">
        <v>1000001</v>
      </c>
      <c r="F16" s="736">
        <v>1000001</v>
      </c>
      <c r="G16" s="736"/>
      <c r="H16" s="736"/>
      <c r="I16" s="737"/>
      <c r="J16" s="737"/>
      <c r="K16" s="738"/>
      <c r="L16" s="738"/>
      <c r="M16" s="737"/>
      <c r="N16" s="737"/>
      <c r="O16" s="737"/>
      <c r="P16" s="737"/>
    </row>
    <row r="17" spans="1:19" s="76" customFormat="1" ht="14.25" customHeight="1">
      <c r="A17" s="428" t="s">
        <v>337</v>
      </c>
      <c r="B17" s="429" t="s">
        <v>756</v>
      </c>
      <c r="C17" s="735">
        <f t="shared" si="0"/>
        <v>228600</v>
      </c>
      <c r="D17" s="735">
        <f t="shared" si="0"/>
        <v>228600</v>
      </c>
      <c r="E17" s="736">
        <v>228600</v>
      </c>
      <c r="F17" s="736">
        <v>228600</v>
      </c>
      <c r="G17" s="736"/>
      <c r="H17" s="736"/>
      <c r="I17" s="737"/>
      <c r="J17" s="737"/>
      <c r="K17" s="738"/>
      <c r="L17" s="738"/>
      <c r="M17" s="737"/>
      <c r="N17" s="737"/>
      <c r="O17" s="737"/>
      <c r="P17" s="737"/>
      <c r="S17" s="179"/>
    </row>
    <row r="18" spans="1:16" s="76" customFormat="1" ht="12">
      <c r="A18" s="428" t="s">
        <v>103</v>
      </c>
      <c r="B18" s="429" t="s">
        <v>757</v>
      </c>
      <c r="C18" s="735">
        <f t="shared" si="0"/>
        <v>508000</v>
      </c>
      <c r="D18" s="735">
        <f t="shared" si="0"/>
        <v>508000</v>
      </c>
      <c r="E18" s="736">
        <v>508000</v>
      </c>
      <c r="F18" s="736">
        <v>508000</v>
      </c>
      <c r="G18" s="736"/>
      <c r="H18" s="736"/>
      <c r="I18" s="737"/>
      <c r="J18" s="737"/>
      <c r="K18" s="738"/>
      <c r="L18" s="738"/>
      <c r="M18" s="737"/>
      <c r="N18" s="737"/>
      <c r="O18" s="737"/>
      <c r="P18" s="737"/>
    </row>
    <row r="19" spans="1:16" s="76" customFormat="1" ht="12">
      <c r="A19" s="428" t="s">
        <v>104</v>
      </c>
      <c r="B19" s="1080" t="s">
        <v>758</v>
      </c>
      <c r="C19" s="735">
        <f t="shared" si="0"/>
        <v>2300000</v>
      </c>
      <c r="D19" s="735">
        <f t="shared" si="0"/>
        <v>2300000</v>
      </c>
      <c r="E19" s="736">
        <v>2300000</v>
      </c>
      <c r="F19" s="736">
        <v>2300000</v>
      </c>
      <c r="G19" s="736"/>
      <c r="H19" s="736"/>
      <c r="I19" s="737"/>
      <c r="J19" s="737"/>
      <c r="K19" s="738"/>
      <c r="L19" s="738"/>
      <c r="M19" s="737"/>
      <c r="N19" s="737"/>
      <c r="O19" s="737"/>
      <c r="P19" s="737"/>
    </row>
    <row r="20" spans="1:16" s="76" customFormat="1" ht="12">
      <c r="A20" s="428" t="s">
        <v>105</v>
      </c>
      <c r="B20" s="429" t="s">
        <v>759</v>
      </c>
      <c r="C20" s="735">
        <f t="shared" si="0"/>
        <v>500000</v>
      </c>
      <c r="D20" s="735">
        <f t="shared" si="0"/>
        <v>500000</v>
      </c>
      <c r="E20" s="739">
        <v>500000</v>
      </c>
      <c r="F20" s="739">
        <v>500000</v>
      </c>
      <c r="G20" s="736"/>
      <c r="H20" s="736"/>
      <c r="I20" s="737"/>
      <c r="J20" s="737"/>
      <c r="K20" s="738"/>
      <c r="L20" s="738"/>
      <c r="M20" s="737"/>
      <c r="N20" s="737"/>
      <c r="O20" s="737"/>
      <c r="P20" s="737"/>
    </row>
    <row r="21" spans="1:16" s="76" customFormat="1" ht="12">
      <c r="A21" s="428" t="s">
        <v>338</v>
      </c>
      <c r="B21" s="429" t="s">
        <v>760</v>
      </c>
      <c r="C21" s="735">
        <f t="shared" si="0"/>
        <v>1905000</v>
      </c>
      <c r="D21" s="735">
        <f t="shared" si="0"/>
        <v>1905000</v>
      </c>
      <c r="E21" s="739">
        <v>1905000</v>
      </c>
      <c r="F21" s="739">
        <v>1905000</v>
      </c>
      <c r="G21" s="736"/>
      <c r="H21" s="736"/>
      <c r="I21" s="737"/>
      <c r="J21" s="737"/>
      <c r="K21" s="738"/>
      <c r="L21" s="738"/>
      <c r="M21" s="737"/>
      <c r="N21" s="737"/>
      <c r="O21" s="737"/>
      <c r="P21" s="737"/>
    </row>
    <row r="22" spans="1:16" s="76" customFormat="1" ht="12">
      <c r="A22" s="428" t="s">
        <v>357</v>
      </c>
      <c r="B22" s="429" t="s">
        <v>761</v>
      </c>
      <c r="C22" s="735">
        <f t="shared" si="0"/>
        <v>1270000</v>
      </c>
      <c r="D22" s="735">
        <f>F22+H22+J22+L22+N22+P22</f>
        <v>1270000</v>
      </c>
      <c r="E22" s="739">
        <v>1270000</v>
      </c>
      <c r="F22" s="739">
        <v>1270000</v>
      </c>
      <c r="G22" s="736"/>
      <c r="H22" s="736"/>
      <c r="I22" s="737"/>
      <c r="J22" s="737"/>
      <c r="K22" s="738"/>
      <c r="L22" s="738"/>
      <c r="M22" s="737"/>
      <c r="N22" s="737"/>
      <c r="O22" s="737"/>
      <c r="P22" s="737"/>
    </row>
    <row r="23" spans="1:16" s="76" customFormat="1" ht="12">
      <c r="A23" s="428" t="s">
        <v>339</v>
      </c>
      <c r="B23" s="429" t="s">
        <v>762</v>
      </c>
      <c r="C23" s="735">
        <f t="shared" si="0"/>
        <v>500000</v>
      </c>
      <c r="D23" s="735">
        <f>F23+H23+J23+L23+N23+P23</f>
        <v>500000</v>
      </c>
      <c r="E23" s="739">
        <v>500000</v>
      </c>
      <c r="F23" s="739">
        <v>500000</v>
      </c>
      <c r="G23" s="736"/>
      <c r="H23" s="736"/>
      <c r="I23" s="737"/>
      <c r="J23" s="737"/>
      <c r="K23" s="738"/>
      <c r="L23" s="738"/>
      <c r="M23" s="737"/>
      <c r="N23" s="737"/>
      <c r="O23" s="737"/>
      <c r="P23" s="737"/>
    </row>
    <row r="24" spans="1:16" s="76" customFormat="1" ht="12">
      <c r="A24" s="428" t="s">
        <v>132</v>
      </c>
      <c r="B24" s="429" t="s">
        <v>763</v>
      </c>
      <c r="C24" s="735">
        <f t="shared" si="0"/>
        <v>2000000</v>
      </c>
      <c r="D24" s="735">
        <f>F24+H24+J24+L24+N24+P24</f>
        <v>2000000</v>
      </c>
      <c r="E24" s="739">
        <v>2000000</v>
      </c>
      <c r="F24" s="739">
        <v>2000000</v>
      </c>
      <c r="G24" s="736"/>
      <c r="H24" s="736"/>
      <c r="I24" s="737"/>
      <c r="J24" s="737"/>
      <c r="K24" s="738"/>
      <c r="L24" s="738"/>
      <c r="M24" s="737"/>
      <c r="N24" s="737"/>
      <c r="O24" s="737"/>
      <c r="P24" s="737"/>
    </row>
    <row r="25" spans="1:16" s="76" customFormat="1" ht="12">
      <c r="A25" s="428" t="s">
        <v>133</v>
      </c>
      <c r="B25" s="566" t="s">
        <v>728</v>
      </c>
      <c r="C25" s="735">
        <f t="shared" si="0"/>
        <v>6930400</v>
      </c>
      <c r="D25" s="735">
        <f t="shared" si="0"/>
        <v>6930400</v>
      </c>
      <c r="E25" s="739"/>
      <c r="F25" s="739"/>
      <c r="G25" s="736">
        <v>6930400</v>
      </c>
      <c r="H25" s="736">
        <v>6930400</v>
      </c>
      <c r="I25" s="737"/>
      <c r="J25" s="737"/>
      <c r="K25" s="738"/>
      <c r="L25" s="738"/>
      <c r="M25" s="737"/>
      <c r="N25" s="737"/>
      <c r="O25" s="737"/>
      <c r="P25" s="737"/>
    </row>
    <row r="26" spans="1:16" s="76" customFormat="1" ht="12">
      <c r="A26" s="428" t="s">
        <v>134</v>
      </c>
      <c r="B26" s="567" t="s">
        <v>729</v>
      </c>
      <c r="C26" s="735">
        <f t="shared" si="0"/>
        <v>635000</v>
      </c>
      <c r="D26" s="735">
        <f t="shared" si="0"/>
        <v>635000</v>
      </c>
      <c r="E26" s="739"/>
      <c r="F26" s="739"/>
      <c r="G26" s="736">
        <v>635000</v>
      </c>
      <c r="H26" s="736">
        <v>635000</v>
      </c>
      <c r="I26" s="737"/>
      <c r="J26" s="737"/>
      <c r="K26" s="738"/>
      <c r="L26" s="738"/>
      <c r="M26" s="737"/>
      <c r="N26" s="737"/>
      <c r="O26" s="737"/>
      <c r="P26" s="737"/>
    </row>
    <row r="27" spans="1:16" s="76" customFormat="1" ht="12">
      <c r="A27" s="428" t="s">
        <v>358</v>
      </c>
      <c r="B27" s="1073" t="s">
        <v>732</v>
      </c>
      <c r="C27" s="735">
        <f t="shared" si="0"/>
        <v>1524000</v>
      </c>
      <c r="D27" s="735">
        <f t="shared" si="0"/>
        <v>1524000</v>
      </c>
      <c r="E27" s="739"/>
      <c r="F27" s="739"/>
      <c r="G27" s="736"/>
      <c r="H27" s="736"/>
      <c r="I27" s="737"/>
      <c r="J27" s="737"/>
      <c r="K27" s="738"/>
      <c r="L27" s="738"/>
      <c r="M27" s="737">
        <v>1524000</v>
      </c>
      <c r="N27" s="737">
        <v>1524000</v>
      </c>
      <c r="O27" s="737"/>
      <c r="P27" s="737"/>
    </row>
    <row r="28" spans="1:16" s="76" customFormat="1" ht="12">
      <c r="A28" s="428" t="s">
        <v>359</v>
      </c>
      <c r="B28" s="1073" t="s">
        <v>733</v>
      </c>
      <c r="C28" s="715">
        <f aca="true" t="shared" si="1" ref="C28:D39">E28+G28+I28+K28+M28+O28</f>
        <v>2032000</v>
      </c>
      <c r="D28" s="715">
        <f t="shared" si="1"/>
        <v>2032000</v>
      </c>
      <c r="E28" s="740"/>
      <c r="F28" s="740"/>
      <c r="G28" s="737"/>
      <c r="H28" s="737"/>
      <c r="I28" s="737"/>
      <c r="J28" s="737"/>
      <c r="K28" s="737"/>
      <c r="L28" s="737"/>
      <c r="M28" s="737">
        <v>2032000</v>
      </c>
      <c r="N28" s="737">
        <v>2032000</v>
      </c>
      <c r="O28" s="737"/>
      <c r="P28" s="737"/>
    </row>
    <row r="29" spans="1:16" s="76" customFormat="1" ht="12">
      <c r="A29" s="428" t="s">
        <v>360</v>
      </c>
      <c r="B29" s="1073" t="s">
        <v>734</v>
      </c>
      <c r="C29" s="715">
        <f t="shared" si="1"/>
        <v>287000</v>
      </c>
      <c r="D29" s="715">
        <f t="shared" si="1"/>
        <v>287000</v>
      </c>
      <c r="E29" s="737"/>
      <c r="F29" s="737"/>
      <c r="G29" s="737"/>
      <c r="H29" s="737"/>
      <c r="I29" s="737"/>
      <c r="J29" s="737"/>
      <c r="K29" s="737">
        <v>287000</v>
      </c>
      <c r="L29" s="737">
        <v>287000</v>
      </c>
      <c r="M29" s="737"/>
      <c r="N29" s="737"/>
      <c r="O29" s="737"/>
      <c r="P29" s="737"/>
    </row>
    <row r="30" spans="1:16" s="76" customFormat="1" ht="12">
      <c r="A30" s="428" t="s">
        <v>361</v>
      </c>
      <c r="B30" s="500" t="s">
        <v>735</v>
      </c>
      <c r="C30" s="715">
        <f t="shared" si="1"/>
        <v>350001</v>
      </c>
      <c r="D30" s="715">
        <f t="shared" si="1"/>
        <v>350001</v>
      </c>
      <c r="E30" s="737"/>
      <c r="F30" s="737"/>
      <c r="G30" s="737"/>
      <c r="H30" s="737"/>
      <c r="I30" s="737">
        <v>350001</v>
      </c>
      <c r="J30" s="737">
        <v>350001</v>
      </c>
      <c r="K30" s="737"/>
      <c r="L30" s="737"/>
      <c r="M30" s="737"/>
      <c r="N30" s="737"/>
      <c r="O30" s="737"/>
      <c r="P30" s="737"/>
    </row>
    <row r="31" spans="1:16" s="76" customFormat="1" ht="12">
      <c r="A31" s="428" t="s">
        <v>362</v>
      </c>
      <c r="B31" s="499" t="s">
        <v>737</v>
      </c>
      <c r="C31" s="715">
        <f t="shared" si="1"/>
        <v>550000</v>
      </c>
      <c r="D31" s="715">
        <f t="shared" si="1"/>
        <v>550000</v>
      </c>
      <c r="E31" s="737"/>
      <c r="F31" s="737"/>
      <c r="G31" s="737"/>
      <c r="H31" s="737"/>
      <c r="I31" s="737">
        <v>550000</v>
      </c>
      <c r="J31" s="737">
        <v>550000</v>
      </c>
      <c r="K31" s="737"/>
      <c r="L31" s="737"/>
      <c r="M31" s="737"/>
      <c r="N31" s="737"/>
      <c r="O31" s="737"/>
      <c r="P31" s="737"/>
    </row>
    <row r="32" spans="1:16" s="76" customFormat="1" ht="12">
      <c r="A32" s="428" t="s">
        <v>669</v>
      </c>
      <c r="B32" s="499" t="s">
        <v>738</v>
      </c>
      <c r="C32" s="715">
        <f t="shared" si="1"/>
        <v>750000</v>
      </c>
      <c r="D32" s="715">
        <f>F32+H32+J32+L32+N32+P32</f>
        <v>750000</v>
      </c>
      <c r="E32" s="737"/>
      <c r="F32" s="737"/>
      <c r="G32" s="737"/>
      <c r="H32" s="737"/>
      <c r="I32" s="737">
        <v>750000</v>
      </c>
      <c r="J32" s="737">
        <v>750000</v>
      </c>
      <c r="K32" s="737"/>
      <c r="L32" s="737"/>
      <c r="M32" s="737"/>
      <c r="N32" s="737"/>
      <c r="O32" s="737"/>
      <c r="P32" s="737"/>
    </row>
    <row r="33" spans="1:16" s="76" customFormat="1" ht="12">
      <c r="A33" s="428" t="s">
        <v>670</v>
      </c>
      <c r="B33" s="499" t="s">
        <v>736</v>
      </c>
      <c r="C33" s="715">
        <f t="shared" si="1"/>
        <v>500000</v>
      </c>
      <c r="D33" s="715">
        <f t="shared" si="1"/>
        <v>500000</v>
      </c>
      <c r="E33" s="737"/>
      <c r="F33" s="737"/>
      <c r="G33" s="737"/>
      <c r="H33" s="737"/>
      <c r="I33" s="737">
        <v>500000</v>
      </c>
      <c r="J33" s="737">
        <v>500000</v>
      </c>
      <c r="K33" s="737"/>
      <c r="L33" s="737"/>
      <c r="M33" s="737"/>
      <c r="N33" s="737"/>
      <c r="O33" s="737"/>
      <c r="P33" s="737"/>
    </row>
    <row r="34" spans="1:16" s="76" customFormat="1" ht="12">
      <c r="A34" s="428" t="s">
        <v>671</v>
      </c>
      <c r="B34" s="499" t="s">
        <v>739</v>
      </c>
      <c r="C34" s="715">
        <f t="shared" si="1"/>
        <v>127000</v>
      </c>
      <c r="D34" s="715">
        <f t="shared" si="1"/>
        <v>127000</v>
      </c>
      <c r="E34" s="737"/>
      <c r="F34" s="737"/>
      <c r="G34" s="737"/>
      <c r="H34" s="737"/>
      <c r="I34" s="737">
        <v>127000</v>
      </c>
      <c r="J34" s="737">
        <v>127000</v>
      </c>
      <c r="K34" s="737"/>
      <c r="L34" s="737"/>
      <c r="M34" s="737"/>
      <c r="N34" s="737"/>
      <c r="O34" s="737"/>
      <c r="P34" s="737"/>
    </row>
    <row r="35" spans="1:16" s="76" customFormat="1" ht="12">
      <c r="A35" s="428" t="s">
        <v>373</v>
      </c>
      <c r="B35" s="499" t="s">
        <v>740</v>
      </c>
      <c r="C35" s="715">
        <f t="shared" si="1"/>
        <v>7500000</v>
      </c>
      <c r="D35" s="715">
        <f t="shared" si="1"/>
        <v>7500000</v>
      </c>
      <c r="E35" s="737"/>
      <c r="F35" s="737"/>
      <c r="G35" s="737"/>
      <c r="H35" s="737"/>
      <c r="I35" s="737">
        <v>7500000</v>
      </c>
      <c r="J35" s="737">
        <v>7500000</v>
      </c>
      <c r="K35" s="737"/>
      <c r="L35" s="737"/>
      <c r="M35" s="737"/>
      <c r="N35" s="737"/>
      <c r="O35" s="737"/>
      <c r="P35" s="737"/>
    </row>
    <row r="36" spans="1:16" s="76" customFormat="1" ht="12">
      <c r="A36" s="428" t="s">
        <v>461</v>
      </c>
      <c r="B36" s="499" t="s">
        <v>741</v>
      </c>
      <c r="C36" s="715">
        <f t="shared" si="1"/>
        <v>250000</v>
      </c>
      <c r="D36" s="715">
        <f t="shared" si="1"/>
        <v>250000</v>
      </c>
      <c r="E36" s="737"/>
      <c r="F36" s="737"/>
      <c r="G36" s="737"/>
      <c r="H36" s="737"/>
      <c r="I36" s="737">
        <v>250000</v>
      </c>
      <c r="J36" s="737">
        <v>250000</v>
      </c>
      <c r="K36" s="737"/>
      <c r="L36" s="737"/>
      <c r="M36" s="737"/>
      <c r="N36" s="737"/>
      <c r="O36" s="737"/>
      <c r="P36" s="737"/>
    </row>
    <row r="37" spans="1:16" s="76" customFormat="1" ht="12">
      <c r="A37" s="428" t="s">
        <v>672</v>
      </c>
      <c r="B37" s="499" t="s">
        <v>742</v>
      </c>
      <c r="C37" s="715">
        <f t="shared" si="1"/>
        <v>170000</v>
      </c>
      <c r="D37" s="715">
        <f t="shared" si="1"/>
        <v>170000</v>
      </c>
      <c r="E37" s="737"/>
      <c r="F37" s="737"/>
      <c r="G37" s="737"/>
      <c r="H37" s="737"/>
      <c r="I37" s="737">
        <v>170000</v>
      </c>
      <c r="J37" s="737">
        <v>170000</v>
      </c>
      <c r="K37" s="737"/>
      <c r="L37" s="737"/>
      <c r="M37" s="737"/>
      <c r="N37" s="737"/>
      <c r="O37" s="737"/>
      <c r="P37" s="737"/>
    </row>
    <row r="38" spans="1:16" s="76" customFormat="1" ht="12">
      <c r="A38" s="428" t="s">
        <v>673</v>
      </c>
      <c r="B38" s="1082" t="s">
        <v>804</v>
      </c>
      <c r="C38" s="715">
        <f t="shared" si="1"/>
        <v>500000</v>
      </c>
      <c r="D38" s="715">
        <f t="shared" si="1"/>
        <v>500000</v>
      </c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>
        <v>500000</v>
      </c>
      <c r="P38" s="737">
        <v>500000</v>
      </c>
    </row>
    <row r="39" spans="1:16" s="76" customFormat="1" ht="12">
      <c r="A39" s="428" t="s">
        <v>695</v>
      </c>
      <c r="B39" s="1082" t="s">
        <v>805</v>
      </c>
      <c r="C39" s="715">
        <f t="shared" si="1"/>
        <v>300000</v>
      </c>
      <c r="D39" s="715">
        <f t="shared" si="1"/>
        <v>300000</v>
      </c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>
        <v>300000</v>
      </c>
      <c r="P39" s="737">
        <v>300000</v>
      </c>
    </row>
    <row r="40" spans="1:16" s="76" customFormat="1" ht="12">
      <c r="A40" s="428" t="s">
        <v>696</v>
      </c>
      <c r="B40" s="1082" t="s">
        <v>806</v>
      </c>
      <c r="C40" s="741">
        <f aca="true" t="shared" si="2" ref="C40:D46">E40+G40+I40+K40+M40+O40</f>
        <v>3000000</v>
      </c>
      <c r="D40" s="741">
        <f t="shared" si="2"/>
        <v>3000000</v>
      </c>
      <c r="E40" s="737"/>
      <c r="F40" s="737"/>
      <c r="G40" s="737"/>
      <c r="H40" s="737"/>
      <c r="I40" s="737"/>
      <c r="J40" s="737"/>
      <c r="K40" s="738"/>
      <c r="L40" s="738"/>
      <c r="M40" s="737"/>
      <c r="N40" s="737"/>
      <c r="O40" s="737">
        <v>3000000</v>
      </c>
      <c r="P40" s="737">
        <v>3000000</v>
      </c>
    </row>
    <row r="41" spans="1:16" s="76" customFormat="1" ht="12">
      <c r="A41" s="428" t="s">
        <v>697</v>
      </c>
      <c r="B41" s="1082" t="s">
        <v>807</v>
      </c>
      <c r="C41" s="741">
        <f t="shared" si="2"/>
        <v>8200000</v>
      </c>
      <c r="D41" s="741">
        <f t="shared" si="2"/>
        <v>8200000</v>
      </c>
      <c r="E41" s="740"/>
      <c r="F41" s="740"/>
      <c r="G41" s="737"/>
      <c r="H41" s="737"/>
      <c r="I41" s="737"/>
      <c r="J41" s="737"/>
      <c r="K41" s="738"/>
      <c r="L41" s="738"/>
      <c r="M41" s="737"/>
      <c r="N41" s="737"/>
      <c r="O41" s="737">
        <v>8200000</v>
      </c>
      <c r="P41" s="737">
        <v>8200000</v>
      </c>
    </row>
    <row r="42" spans="1:16" s="76" customFormat="1" ht="12">
      <c r="A42" s="428" t="s">
        <v>698</v>
      </c>
      <c r="B42" s="1082" t="s">
        <v>808</v>
      </c>
      <c r="C42" s="741">
        <f t="shared" si="2"/>
        <v>200000</v>
      </c>
      <c r="D42" s="741">
        <f t="shared" si="2"/>
        <v>200000</v>
      </c>
      <c r="E42" s="737"/>
      <c r="F42" s="738"/>
      <c r="G42" s="737"/>
      <c r="H42" s="737"/>
      <c r="I42" s="737"/>
      <c r="J42" s="737"/>
      <c r="K42" s="738"/>
      <c r="L42" s="738"/>
      <c r="M42" s="737"/>
      <c r="N42" s="737"/>
      <c r="O42" s="737">
        <v>200000</v>
      </c>
      <c r="P42" s="737">
        <v>200000</v>
      </c>
    </row>
    <row r="43" spans="1:16" s="76" customFormat="1" ht="12">
      <c r="A43" s="428" t="s">
        <v>699</v>
      </c>
      <c r="B43" s="1082" t="s">
        <v>809</v>
      </c>
      <c r="C43" s="741">
        <f t="shared" si="2"/>
        <v>300000</v>
      </c>
      <c r="D43" s="741">
        <f t="shared" si="2"/>
        <v>300000</v>
      </c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>
        <v>300000</v>
      </c>
      <c r="P43" s="738">
        <v>300000</v>
      </c>
    </row>
    <row r="44" spans="1:16" s="76" customFormat="1" ht="12">
      <c r="A44" s="428" t="s">
        <v>700</v>
      </c>
      <c r="B44" s="1082" t="s">
        <v>810</v>
      </c>
      <c r="C44" s="741">
        <f t="shared" si="2"/>
        <v>1587500</v>
      </c>
      <c r="D44" s="741">
        <f t="shared" si="2"/>
        <v>1587500</v>
      </c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>
        <v>1587500</v>
      </c>
      <c r="P44" s="738">
        <v>1587500</v>
      </c>
    </row>
    <row r="45" spans="1:16" s="76" customFormat="1" ht="12">
      <c r="A45" s="428" t="s">
        <v>701</v>
      </c>
      <c r="B45" s="1082" t="s">
        <v>811</v>
      </c>
      <c r="C45" s="741">
        <f t="shared" si="2"/>
        <v>3500000</v>
      </c>
      <c r="D45" s="741">
        <f t="shared" si="2"/>
        <v>3500000</v>
      </c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>
        <v>3500000</v>
      </c>
      <c r="P45" s="738">
        <v>3500000</v>
      </c>
    </row>
    <row r="46" spans="1:16" s="76" customFormat="1" ht="12">
      <c r="A46" s="428" t="s">
        <v>765</v>
      </c>
      <c r="B46" s="1082" t="s">
        <v>812</v>
      </c>
      <c r="C46" s="741">
        <f t="shared" si="2"/>
        <v>1500000</v>
      </c>
      <c r="D46" s="741">
        <f t="shared" si="2"/>
        <v>1500000</v>
      </c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>
        <v>1500000</v>
      </c>
      <c r="P46" s="738">
        <v>1500000</v>
      </c>
    </row>
    <row r="47" spans="1:16" s="76" customFormat="1" ht="12">
      <c r="A47" s="428"/>
      <c r="B47" s="410"/>
      <c r="C47" s="741"/>
      <c r="D47" s="741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</row>
    <row r="48" spans="1:16" s="76" customFormat="1" ht="12">
      <c r="A48" s="428"/>
      <c r="B48" s="435" t="s">
        <v>73</v>
      </c>
      <c r="C48" s="742">
        <f>E48+G48+I48+K48+M48+O48</f>
        <v>428932394</v>
      </c>
      <c r="D48" s="742">
        <f>F48+H48+J48+L48+N48+P48</f>
        <v>428932394</v>
      </c>
      <c r="E48" s="743">
        <f aca="true" t="shared" si="3" ref="E48:P48">SUM(E8:E47)</f>
        <v>388239493</v>
      </c>
      <c r="F48" s="743">
        <f t="shared" si="3"/>
        <v>388239493</v>
      </c>
      <c r="G48" s="743">
        <f t="shared" si="3"/>
        <v>7565400</v>
      </c>
      <c r="H48" s="743">
        <f t="shared" si="3"/>
        <v>7565400</v>
      </c>
      <c r="I48" s="743">
        <f t="shared" si="3"/>
        <v>10197001</v>
      </c>
      <c r="J48" s="743">
        <f t="shared" si="3"/>
        <v>10197001</v>
      </c>
      <c r="K48" s="743">
        <f t="shared" si="3"/>
        <v>287000</v>
      </c>
      <c r="L48" s="743">
        <f t="shared" si="3"/>
        <v>287000</v>
      </c>
      <c r="M48" s="743">
        <f t="shared" si="3"/>
        <v>3556000</v>
      </c>
      <c r="N48" s="743">
        <f t="shared" si="3"/>
        <v>3556000</v>
      </c>
      <c r="O48" s="743">
        <f t="shared" si="3"/>
        <v>19087500</v>
      </c>
      <c r="P48" s="743">
        <f t="shared" si="3"/>
        <v>19087500</v>
      </c>
    </row>
    <row r="49" spans="1:16" s="76" customFormat="1" ht="12">
      <c r="A49" s="155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4"/>
      <c r="O49" s="744"/>
      <c r="P49" s="744"/>
    </row>
    <row r="50" spans="1:16" s="76" customFormat="1" ht="12">
      <c r="A50" s="155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744"/>
      <c r="N50" s="744"/>
      <c r="O50" s="744"/>
      <c r="P50" s="744"/>
    </row>
    <row r="51" spans="1:16" s="76" customFormat="1" ht="12">
      <c r="A51" s="155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P51" s="744"/>
    </row>
    <row r="52" spans="1:16" s="76" customFormat="1" ht="12">
      <c r="A52" s="155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</row>
    <row r="53" spans="3:16" s="76" customFormat="1" ht="12">
      <c r="C53" s="744"/>
      <c r="D53" s="744"/>
      <c r="E53" s="744"/>
      <c r="F53" s="744"/>
      <c r="G53" s="744"/>
      <c r="H53" s="744"/>
      <c r="I53" s="744"/>
      <c r="J53" s="744"/>
      <c r="K53" s="744">
        <f>G48+I48+K48+M48+O48</f>
        <v>40692901</v>
      </c>
      <c r="L53" s="744">
        <f>H48+J48+L48+N48+P48</f>
        <v>40692901</v>
      </c>
      <c r="M53" s="744"/>
      <c r="N53" s="744"/>
      <c r="O53" s="744"/>
      <c r="P53" s="744"/>
    </row>
    <row r="54" spans="3:16" s="76" customFormat="1" ht="12">
      <c r="C54" s="744"/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</row>
    <row r="55" s="76" customFormat="1" ht="12"/>
    <row r="56" s="76" customFormat="1" ht="12"/>
    <row r="57" s="76" customFormat="1" ht="12"/>
    <row r="58" s="76" customFormat="1" ht="12"/>
    <row r="59" s="76" customFormat="1" ht="12"/>
    <row r="60" s="76" customFormat="1" ht="12"/>
    <row r="61" s="76" customFormat="1" ht="12"/>
    <row r="62" s="76" customFormat="1" ht="12"/>
    <row r="63" s="76" customFormat="1" ht="12"/>
    <row r="64" s="76" customFormat="1" ht="12"/>
    <row r="65" s="76" customFormat="1" ht="12"/>
    <row r="66" s="76" customFormat="1" ht="12"/>
    <row r="67" s="76" customFormat="1" ht="12"/>
    <row r="68" s="76" customFormat="1" ht="12"/>
    <row r="69" s="76" customFormat="1" ht="12"/>
    <row r="70" s="76" customFormat="1" ht="12"/>
    <row r="71" s="76" customFormat="1" ht="12"/>
  </sheetData>
  <sheetProtection/>
  <mergeCells count="9">
    <mergeCell ref="C6:D6"/>
    <mergeCell ref="E6:F6"/>
    <mergeCell ref="G6:H6"/>
    <mergeCell ref="B4:O4"/>
    <mergeCell ref="I6:J6"/>
    <mergeCell ref="K6:L6"/>
    <mergeCell ref="M6:N6"/>
    <mergeCell ref="O6:P6"/>
    <mergeCell ref="A6:B7"/>
  </mergeCells>
  <printOptions horizontalCentered="1"/>
  <pageMargins left="0.15748031496062992" right="0.15748031496062992" top="0.8661417322834646" bottom="0" header="0.1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Q73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47.875" style="0" customWidth="1"/>
    <col min="4" max="4" width="13.25390625" style="0" customWidth="1"/>
    <col min="5" max="5" width="0.2421875" style="0" customWidth="1"/>
    <col min="6" max="6" width="12.875" style="0" customWidth="1"/>
    <col min="7" max="7" width="13.00390625" style="0" hidden="1" customWidth="1"/>
    <col min="8" max="8" width="9.00390625" style="0" customWidth="1"/>
    <col min="9" max="9" width="10.75390625" style="0" hidden="1" customWidth="1"/>
    <col min="10" max="10" width="10.25390625" style="0" customWidth="1"/>
    <col min="11" max="11" width="10.75390625" style="0" hidden="1" customWidth="1"/>
    <col min="12" max="12" width="9.625" style="0" customWidth="1"/>
    <col min="13" max="13" width="10.875" style="0" hidden="1" customWidth="1"/>
    <col min="14" max="14" width="11.25390625" style="0" customWidth="1"/>
    <col min="15" max="15" width="10.75390625" style="0" hidden="1" customWidth="1"/>
    <col min="16" max="16" width="9.625" style="0" customWidth="1"/>
    <col min="17" max="17" width="9.375" style="0" hidden="1" customWidth="1"/>
    <col min="18" max="18" width="9.625" style="0" customWidth="1"/>
    <col min="20" max="20" width="7.625" style="0" customWidth="1"/>
  </cols>
  <sheetData>
    <row r="1" spans="2:3" s="5" customFormat="1" ht="12">
      <c r="B1" s="4" t="s">
        <v>280</v>
      </c>
      <c r="C1" s="106" t="str">
        <f>'bev-int'!B1</f>
        <v>melléklet a …/2024. (.  .) önkormányzati rendelethez</v>
      </c>
    </row>
    <row r="2" spans="3:5" s="5" customFormat="1" ht="12">
      <c r="C2" s="1130"/>
      <c r="D2" s="1130"/>
      <c r="E2" s="1130"/>
    </row>
    <row r="3" spans="3:16" s="5" customFormat="1" ht="12">
      <c r="C3" s="1130" t="s">
        <v>823</v>
      </c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</row>
    <row r="4" s="5" customFormat="1" ht="9" customHeight="1">
      <c r="C4" s="6"/>
    </row>
    <row r="5" spans="3:16" s="5" customFormat="1" ht="12">
      <c r="C5" s="6"/>
      <c r="P5" s="76" t="s">
        <v>662</v>
      </c>
    </row>
    <row r="6" spans="2:17" s="76" customFormat="1" ht="46.5" customHeight="1">
      <c r="B6" s="436" t="s">
        <v>363</v>
      </c>
      <c r="C6" s="437" t="s">
        <v>57</v>
      </c>
      <c r="D6" s="1131" t="s">
        <v>353</v>
      </c>
      <c r="E6" s="1131"/>
      <c r="F6" s="1128" t="s">
        <v>58</v>
      </c>
      <c r="G6" s="1128"/>
      <c r="H6" s="1128" t="s">
        <v>533</v>
      </c>
      <c r="I6" s="1128"/>
      <c r="J6" s="1128" t="s">
        <v>354</v>
      </c>
      <c r="K6" s="1128"/>
      <c r="L6" s="1128" t="s">
        <v>59</v>
      </c>
      <c r="M6" s="1128"/>
      <c r="N6" s="1128" t="s">
        <v>60</v>
      </c>
      <c r="O6" s="1128"/>
      <c r="P6" s="1128" t="s">
        <v>239</v>
      </c>
      <c r="Q6" s="1128"/>
    </row>
    <row r="7" spans="2:17" s="76" customFormat="1" ht="12" hidden="1">
      <c r="B7" s="436"/>
      <c r="C7" s="437"/>
      <c r="D7" s="427" t="s">
        <v>455</v>
      </c>
      <c r="E7" s="427" t="s">
        <v>456</v>
      </c>
      <c r="F7" s="427" t="s">
        <v>455</v>
      </c>
      <c r="G7" s="427" t="s">
        <v>456</v>
      </c>
      <c r="H7" s="427" t="s">
        <v>457</v>
      </c>
      <c r="I7" s="427" t="s">
        <v>458</v>
      </c>
      <c r="J7" s="427" t="s">
        <v>457</v>
      </c>
      <c r="K7" s="427" t="s">
        <v>458</v>
      </c>
      <c r="L7" s="427" t="s">
        <v>457</v>
      </c>
      <c r="M7" s="427" t="s">
        <v>458</v>
      </c>
      <c r="N7" s="427" t="s">
        <v>457</v>
      </c>
      <c r="O7" s="427" t="s">
        <v>458</v>
      </c>
      <c r="P7" s="427" t="s">
        <v>457</v>
      </c>
      <c r="Q7" s="427" t="s">
        <v>458</v>
      </c>
    </row>
    <row r="8" spans="2:17" s="156" customFormat="1" ht="22.5" customHeight="1">
      <c r="B8" s="428" t="s">
        <v>355</v>
      </c>
      <c r="C8" s="429" t="s">
        <v>766</v>
      </c>
      <c r="D8" s="745">
        <f aca="true" t="shared" si="0" ref="D8:E39">F8+H8+J8+L8+N8+P8</f>
        <v>2000000</v>
      </c>
      <c r="E8" s="745">
        <f t="shared" si="0"/>
        <v>2000000</v>
      </c>
      <c r="F8" s="751">
        <v>2000000</v>
      </c>
      <c r="G8" s="751">
        <v>2000000</v>
      </c>
      <c r="H8" s="736"/>
      <c r="I8" s="736"/>
      <c r="J8" s="747"/>
      <c r="K8" s="747"/>
      <c r="L8" s="747"/>
      <c r="M8" s="747"/>
      <c r="N8" s="747"/>
      <c r="O8" s="747"/>
      <c r="P8" s="747"/>
      <c r="Q8" s="747"/>
    </row>
    <row r="9" spans="2:17" s="156" customFormat="1" ht="18" customHeight="1">
      <c r="B9" s="428" t="s">
        <v>97</v>
      </c>
      <c r="C9" s="429" t="s">
        <v>767</v>
      </c>
      <c r="D9" s="745">
        <f t="shared" si="0"/>
        <v>12700000</v>
      </c>
      <c r="E9" s="745">
        <f t="shared" si="0"/>
        <v>12700000</v>
      </c>
      <c r="F9" s="751">
        <v>12700000</v>
      </c>
      <c r="G9" s="751">
        <v>12700000</v>
      </c>
      <c r="H9" s="736"/>
      <c r="I9" s="736"/>
      <c r="J9" s="747"/>
      <c r="K9" s="747"/>
      <c r="L9" s="747"/>
      <c r="M9" s="747"/>
      <c r="N9" s="747"/>
      <c r="O9" s="747"/>
      <c r="P9" s="747"/>
      <c r="Q9" s="747"/>
    </row>
    <row r="10" spans="2:17" s="156" customFormat="1" ht="24" customHeight="1">
      <c r="B10" s="428" t="s">
        <v>356</v>
      </c>
      <c r="C10" s="429" t="s">
        <v>768</v>
      </c>
      <c r="D10" s="745">
        <f t="shared" si="0"/>
        <v>14000000</v>
      </c>
      <c r="E10" s="745">
        <f t="shared" si="0"/>
        <v>14000000</v>
      </c>
      <c r="F10" s="751">
        <v>14000000</v>
      </c>
      <c r="G10" s="751">
        <v>14000000</v>
      </c>
      <c r="H10" s="736"/>
      <c r="I10" s="736"/>
      <c r="J10" s="747"/>
      <c r="K10" s="747"/>
      <c r="L10" s="747"/>
      <c r="M10" s="747"/>
      <c r="N10" s="747"/>
      <c r="O10" s="747"/>
      <c r="P10" s="747"/>
      <c r="Q10" s="747"/>
    </row>
    <row r="11" spans="2:17" s="156" customFormat="1" ht="12">
      <c r="B11" s="428" t="s">
        <v>98</v>
      </c>
      <c r="C11" s="429" t="s">
        <v>769</v>
      </c>
      <c r="D11" s="745">
        <f t="shared" si="0"/>
        <v>3302000</v>
      </c>
      <c r="E11" s="745">
        <f t="shared" si="0"/>
        <v>3302000</v>
      </c>
      <c r="F11" s="751">
        <v>3302000</v>
      </c>
      <c r="G11" s="751">
        <v>3302000</v>
      </c>
      <c r="H11" s="736"/>
      <c r="I11" s="736"/>
      <c r="J11" s="747"/>
      <c r="K11" s="747"/>
      <c r="L11" s="747"/>
      <c r="M11" s="747"/>
      <c r="N11" s="747"/>
      <c r="O11" s="747"/>
      <c r="P11" s="747"/>
      <c r="Q11" s="747"/>
    </row>
    <row r="12" spans="2:17" s="156" customFormat="1" ht="24.75" customHeight="1">
      <c r="B12" s="428" t="s">
        <v>99</v>
      </c>
      <c r="C12" s="429" t="s">
        <v>770</v>
      </c>
      <c r="D12" s="745">
        <f t="shared" si="0"/>
        <v>1016000</v>
      </c>
      <c r="E12" s="745">
        <f t="shared" si="0"/>
        <v>1016000</v>
      </c>
      <c r="F12" s="751">
        <v>1016000</v>
      </c>
      <c r="G12" s="751">
        <v>1016000</v>
      </c>
      <c r="H12" s="736"/>
      <c r="I12" s="736"/>
      <c r="J12" s="747"/>
      <c r="K12" s="747"/>
      <c r="L12" s="747"/>
      <c r="M12" s="747"/>
      <c r="N12" s="747"/>
      <c r="O12" s="747"/>
      <c r="P12" s="747"/>
      <c r="Q12" s="747"/>
    </row>
    <row r="13" spans="2:17" s="156" customFormat="1" ht="42" customHeight="1">
      <c r="B13" s="428" t="s">
        <v>100</v>
      </c>
      <c r="C13" s="568" t="s">
        <v>771</v>
      </c>
      <c r="D13" s="745">
        <f t="shared" si="0"/>
        <v>153652588</v>
      </c>
      <c r="E13" s="745">
        <f t="shared" si="0"/>
        <v>153652588</v>
      </c>
      <c r="F13" s="751">
        <v>153652588</v>
      </c>
      <c r="G13" s="751">
        <v>153652588</v>
      </c>
      <c r="H13" s="736"/>
      <c r="I13" s="736"/>
      <c r="J13" s="747"/>
      <c r="K13" s="747"/>
      <c r="L13" s="747"/>
      <c r="M13" s="747"/>
      <c r="N13" s="747"/>
      <c r="O13" s="747"/>
      <c r="P13" s="747"/>
      <c r="Q13" s="747"/>
    </row>
    <row r="14" spans="2:17" s="156" customFormat="1" ht="18" customHeight="1">
      <c r="B14" s="428" t="s">
        <v>101</v>
      </c>
      <c r="C14" s="1081" t="s">
        <v>772</v>
      </c>
      <c r="D14" s="745">
        <f t="shared" si="0"/>
        <v>51500000</v>
      </c>
      <c r="E14" s="745">
        <f t="shared" si="0"/>
        <v>51500000</v>
      </c>
      <c r="F14" s="751">
        <v>51500000</v>
      </c>
      <c r="G14" s="751">
        <v>51500000</v>
      </c>
      <c r="H14" s="736"/>
      <c r="I14" s="736"/>
      <c r="J14" s="747"/>
      <c r="K14" s="747"/>
      <c r="L14" s="747"/>
      <c r="M14" s="747"/>
      <c r="N14" s="747"/>
      <c r="O14" s="747"/>
      <c r="P14" s="747"/>
      <c r="Q14" s="747"/>
    </row>
    <row r="15" spans="2:17" s="156" customFormat="1" ht="24" customHeight="1">
      <c r="B15" s="428" t="s">
        <v>336</v>
      </c>
      <c r="C15" s="429" t="s">
        <v>773</v>
      </c>
      <c r="D15" s="745">
        <f t="shared" si="0"/>
        <v>1138137</v>
      </c>
      <c r="E15" s="745">
        <f t="shared" si="0"/>
        <v>1138137</v>
      </c>
      <c r="F15" s="751">
        <v>1138137</v>
      </c>
      <c r="G15" s="751">
        <v>1138137</v>
      </c>
      <c r="H15" s="736"/>
      <c r="I15" s="736"/>
      <c r="J15" s="747"/>
      <c r="K15" s="747"/>
      <c r="L15" s="747"/>
      <c r="M15" s="747"/>
      <c r="N15" s="747"/>
      <c r="O15" s="747"/>
      <c r="P15" s="747"/>
      <c r="Q15" s="747"/>
    </row>
    <row r="16" spans="2:17" s="156" customFormat="1" ht="24" customHeight="1">
      <c r="B16" s="428" t="s">
        <v>102</v>
      </c>
      <c r="C16" s="429" t="s">
        <v>774</v>
      </c>
      <c r="D16" s="745">
        <f t="shared" si="0"/>
        <v>9500000</v>
      </c>
      <c r="E16" s="745">
        <f t="shared" si="0"/>
        <v>9500000</v>
      </c>
      <c r="F16" s="751">
        <v>9500000</v>
      </c>
      <c r="G16" s="751">
        <v>9500000</v>
      </c>
      <c r="H16" s="736"/>
      <c r="I16" s="736"/>
      <c r="J16" s="747"/>
      <c r="K16" s="747"/>
      <c r="L16" s="747"/>
      <c r="M16" s="747"/>
      <c r="N16" s="747"/>
      <c r="O16" s="747"/>
      <c r="P16" s="747"/>
      <c r="Q16" s="747"/>
    </row>
    <row r="17" spans="2:17" s="156" customFormat="1" ht="24" customHeight="1">
      <c r="B17" s="428" t="s">
        <v>337</v>
      </c>
      <c r="C17" s="429" t="s">
        <v>775</v>
      </c>
      <c r="D17" s="745">
        <f t="shared" si="0"/>
        <v>1500000</v>
      </c>
      <c r="E17" s="745">
        <f t="shared" si="0"/>
        <v>1500000</v>
      </c>
      <c r="F17" s="751">
        <v>1500000</v>
      </c>
      <c r="G17" s="751">
        <v>1500000</v>
      </c>
      <c r="H17" s="736"/>
      <c r="I17" s="736"/>
      <c r="J17" s="747"/>
      <c r="K17" s="747"/>
      <c r="L17" s="747"/>
      <c r="M17" s="747"/>
      <c r="N17" s="747"/>
      <c r="O17" s="747"/>
      <c r="P17" s="747"/>
      <c r="Q17" s="747"/>
    </row>
    <row r="18" spans="2:17" s="156" customFormat="1" ht="24" customHeight="1">
      <c r="B18" s="428" t="s">
        <v>103</v>
      </c>
      <c r="C18" s="429" t="s">
        <v>776</v>
      </c>
      <c r="D18" s="745">
        <f t="shared" si="0"/>
        <v>1200000</v>
      </c>
      <c r="E18" s="745">
        <f t="shared" si="0"/>
        <v>1200000</v>
      </c>
      <c r="F18" s="751">
        <v>1200000</v>
      </c>
      <c r="G18" s="751">
        <v>1200000</v>
      </c>
      <c r="H18" s="736"/>
      <c r="I18" s="736"/>
      <c r="J18" s="747"/>
      <c r="K18" s="747"/>
      <c r="L18" s="747"/>
      <c r="M18" s="747"/>
      <c r="N18" s="747"/>
      <c r="O18" s="747"/>
      <c r="P18" s="747"/>
      <c r="Q18" s="747"/>
    </row>
    <row r="19" spans="2:17" s="156" customFormat="1" ht="24" customHeight="1">
      <c r="B19" s="428" t="s">
        <v>104</v>
      </c>
      <c r="C19" s="429" t="s">
        <v>777</v>
      </c>
      <c r="D19" s="745">
        <f t="shared" si="0"/>
        <v>1500000</v>
      </c>
      <c r="E19" s="745">
        <f t="shared" si="0"/>
        <v>1500000</v>
      </c>
      <c r="F19" s="751">
        <v>1500000</v>
      </c>
      <c r="G19" s="751">
        <v>1500000</v>
      </c>
      <c r="H19" s="736"/>
      <c r="I19" s="736"/>
      <c r="J19" s="747"/>
      <c r="K19" s="747"/>
      <c r="L19" s="747"/>
      <c r="M19" s="747"/>
      <c r="N19" s="747"/>
      <c r="O19" s="747"/>
      <c r="P19" s="747"/>
      <c r="Q19" s="747"/>
    </row>
    <row r="20" spans="2:17" s="156" customFormat="1" ht="24" customHeight="1">
      <c r="B20" s="428" t="s">
        <v>105</v>
      </c>
      <c r="C20" s="429" t="s">
        <v>778</v>
      </c>
      <c r="D20" s="745">
        <f t="shared" si="0"/>
        <v>2500000</v>
      </c>
      <c r="E20" s="745">
        <f t="shared" si="0"/>
        <v>2500000</v>
      </c>
      <c r="F20" s="751">
        <v>2500000</v>
      </c>
      <c r="G20" s="751">
        <v>2500000</v>
      </c>
      <c r="H20" s="736"/>
      <c r="I20" s="736"/>
      <c r="J20" s="747"/>
      <c r="K20" s="747"/>
      <c r="L20" s="747"/>
      <c r="M20" s="747"/>
      <c r="N20" s="747"/>
      <c r="O20" s="747"/>
      <c r="P20" s="747"/>
      <c r="Q20" s="747"/>
    </row>
    <row r="21" spans="2:17" s="156" customFormat="1" ht="24" customHeight="1">
      <c r="B21" s="428" t="s">
        <v>338</v>
      </c>
      <c r="C21" s="429" t="s">
        <v>779</v>
      </c>
      <c r="D21" s="745">
        <f t="shared" si="0"/>
        <v>2500000</v>
      </c>
      <c r="E21" s="745">
        <f t="shared" si="0"/>
        <v>2500000</v>
      </c>
      <c r="F21" s="751">
        <v>2500000</v>
      </c>
      <c r="G21" s="751">
        <v>2500000</v>
      </c>
      <c r="H21" s="736"/>
      <c r="I21" s="736"/>
      <c r="J21" s="747"/>
      <c r="K21" s="747"/>
      <c r="L21" s="747"/>
      <c r="M21" s="747"/>
      <c r="N21" s="747"/>
      <c r="O21" s="747"/>
      <c r="P21" s="747"/>
      <c r="Q21" s="747"/>
    </row>
    <row r="22" spans="2:17" s="156" customFormat="1" ht="24" customHeight="1">
      <c r="B22" s="428" t="s">
        <v>357</v>
      </c>
      <c r="C22" s="429" t="s">
        <v>780</v>
      </c>
      <c r="D22" s="745">
        <f t="shared" si="0"/>
        <v>5000000</v>
      </c>
      <c r="E22" s="745">
        <f t="shared" si="0"/>
        <v>5000000</v>
      </c>
      <c r="F22" s="751">
        <v>5000000</v>
      </c>
      <c r="G22" s="751">
        <v>5000000</v>
      </c>
      <c r="H22" s="736"/>
      <c r="I22" s="736"/>
      <c r="J22" s="747"/>
      <c r="K22" s="747"/>
      <c r="L22" s="747"/>
      <c r="M22" s="747"/>
      <c r="N22" s="747"/>
      <c r="O22" s="747"/>
      <c r="P22" s="747"/>
      <c r="Q22" s="747"/>
    </row>
    <row r="23" spans="2:17" s="156" customFormat="1" ht="24" customHeight="1">
      <c r="B23" s="428" t="s">
        <v>339</v>
      </c>
      <c r="C23" s="429" t="s">
        <v>781</v>
      </c>
      <c r="D23" s="745">
        <f t="shared" si="0"/>
        <v>20000000</v>
      </c>
      <c r="E23" s="745">
        <f t="shared" si="0"/>
        <v>20000000</v>
      </c>
      <c r="F23" s="751">
        <v>20000000</v>
      </c>
      <c r="G23" s="751">
        <v>20000000</v>
      </c>
      <c r="H23" s="736"/>
      <c r="I23" s="736"/>
      <c r="J23" s="747"/>
      <c r="K23" s="747"/>
      <c r="L23" s="747"/>
      <c r="M23" s="747"/>
      <c r="N23" s="747"/>
      <c r="O23" s="747"/>
      <c r="P23" s="747"/>
      <c r="Q23" s="747"/>
    </row>
    <row r="24" spans="2:17" s="156" customFormat="1" ht="24" customHeight="1">
      <c r="B24" s="428" t="s">
        <v>132</v>
      </c>
      <c r="C24" s="429" t="s">
        <v>782</v>
      </c>
      <c r="D24" s="745">
        <f t="shared" si="0"/>
        <v>2540000</v>
      </c>
      <c r="E24" s="745">
        <f t="shared" si="0"/>
        <v>2540000</v>
      </c>
      <c r="F24" s="751">
        <v>2540000</v>
      </c>
      <c r="G24" s="751">
        <v>2540000</v>
      </c>
      <c r="H24" s="736"/>
      <c r="I24" s="736"/>
      <c r="J24" s="747"/>
      <c r="K24" s="747"/>
      <c r="L24" s="747"/>
      <c r="M24" s="747"/>
      <c r="N24" s="747"/>
      <c r="O24" s="747"/>
      <c r="P24" s="747"/>
      <c r="Q24" s="747"/>
    </row>
    <row r="25" spans="2:17" s="156" customFormat="1" ht="24" customHeight="1">
      <c r="B25" s="428" t="s">
        <v>133</v>
      </c>
      <c r="C25" s="429" t="s">
        <v>783</v>
      </c>
      <c r="D25" s="745">
        <f t="shared" si="0"/>
        <v>1905000</v>
      </c>
      <c r="E25" s="745">
        <f t="shared" si="0"/>
        <v>1905000</v>
      </c>
      <c r="F25" s="751">
        <v>1905000</v>
      </c>
      <c r="G25" s="751">
        <v>1905000</v>
      </c>
      <c r="H25" s="736"/>
      <c r="I25" s="736"/>
      <c r="J25" s="747"/>
      <c r="K25" s="747"/>
      <c r="L25" s="747"/>
      <c r="M25" s="747"/>
      <c r="N25" s="747"/>
      <c r="O25" s="747"/>
      <c r="P25" s="747"/>
      <c r="Q25" s="747"/>
    </row>
    <row r="26" spans="2:17" s="156" customFormat="1" ht="24" customHeight="1">
      <c r="B26" s="428" t="s">
        <v>134</v>
      </c>
      <c r="C26" s="429" t="s">
        <v>784</v>
      </c>
      <c r="D26" s="745">
        <f t="shared" si="0"/>
        <v>177542247</v>
      </c>
      <c r="E26" s="745">
        <f t="shared" si="0"/>
        <v>177542247</v>
      </c>
      <c r="F26" s="751">
        <v>177542247</v>
      </c>
      <c r="G26" s="751">
        <v>177542247</v>
      </c>
      <c r="H26" s="736"/>
      <c r="I26" s="736"/>
      <c r="J26" s="747"/>
      <c r="K26" s="747"/>
      <c r="L26" s="747"/>
      <c r="M26" s="747"/>
      <c r="N26" s="747"/>
      <c r="O26" s="747"/>
      <c r="P26" s="747"/>
      <c r="Q26" s="747"/>
    </row>
    <row r="27" spans="2:17" s="156" customFormat="1" ht="24" customHeight="1">
      <c r="B27" s="428" t="s">
        <v>358</v>
      </c>
      <c r="C27" s="429" t="s">
        <v>785</v>
      </c>
      <c r="D27" s="745">
        <f t="shared" si="0"/>
        <v>314960630</v>
      </c>
      <c r="E27" s="745">
        <f t="shared" si="0"/>
        <v>314960630</v>
      </c>
      <c r="F27" s="751">
        <v>314960630</v>
      </c>
      <c r="G27" s="751">
        <v>314960630</v>
      </c>
      <c r="H27" s="736"/>
      <c r="I27" s="736"/>
      <c r="J27" s="747"/>
      <c r="K27" s="747"/>
      <c r="L27" s="747"/>
      <c r="M27" s="747"/>
      <c r="N27" s="747"/>
      <c r="O27" s="747"/>
      <c r="P27" s="747"/>
      <c r="Q27" s="747"/>
    </row>
    <row r="28" spans="2:17" s="156" customFormat="1" ht="24" customHeight="1">
      <c r="B28" s="428" t="s">
        <v>359</v>
      </c>
      <c r="C28" s="429" t="s">
        <v>786</v>
      </c>
      <c r="D28" s="745">
        <f t="shared" si="0"/>
        <v>1576900000</v>
      </c>
      <c r="E28" s="745">
        <f t="shared" si="0"/>
        <v>1576900000</v>
      </c>
      <c r="F28" s="751">
        <v>1576900000</v>
      </c>
      <c r="G28" s="751">
        <v>1576900000</v>
      </c>
      <c r="H28" s="736"/>
      <c r="I28" s="736"/>
      <c r="J28" s="747"/>
      <c r="K28" s="747"/>
      <c r="L28" s="747"/>
      <c r="M28" s="747"/>
      <c r="N28" s="747"/>
      <c r="O28" s="747"/>
      <c r="P28" s="747"/>
      <c r="Q28" s="747"/>
    </row>
    <row r="29" spans="2:17" s="156" customFormat="1" ht="24" customHeight="1">
      <c r="B29" s="428" t="s">
        <v>360</v>
      </c>
      <c r="C29" s="429" t="s">
        <v>787</v>
      </c>
      <c r="D29" s="745">
        <f t="shared" si="0"/>
        <v>788803858</v>
      </c>
      <c r="E29" s="745">
        <f t="shared" si="0"/>
        <v>788803858</v>
      </c>
      <c r="F29" s="751">
        <v>788803858</v>
      </c>
      <c r="G29" s="751">
        <v>788803858</v>
      </c>
      <c r="H29" s="736"/>
      <c r="I29" s="736"/>
      <c r="J29" s="747"/>
      <c r="K29" s="747"/>
      <c r="L29" s="747"/>
      <c r="M29" s="747"/>
      <c r="N29" s="747"/>
      <c r="O29" s="747"/>
      <c r="P29" s="747"/>
      <c r="Q29" s="747"/>
    </row>
    <row r="30" spans="2:17" s="156" customFormat="1" ht="24" customHeight="1">
      <c r="B30" s="428" t="s">
        <v>361</v>
      </c>
      <c r="C30" s="429" t="s">
        <v>788</v>
      </c>
      <c r="D30" s="745">
        <f t="shared" si="0"/>
        <v>10000000</v>
      </c>
      <c r="E30" s="745">
        <f t="shared" si="0"/>
        <v>10000000</v>
      </c>
      <c r="F30" s="751">
        <v>10000000</v>
      </c>
      <c r="G30" s="751">
        <v>10000000</v>
      </c>
      <c r="H30" s="736"/>
      <c r="I30" s="736"/>
      <c r="J30" s="747"/>
      <c r="K30" s="747"/>
      <c r="L30" s="747"/>
      <c r="M30" s="747"/>
      <c r="N30" s="747"/>
      <c r="O30" s="747"/>
      <c r="P30" s="747"/>
      <c r="Q30" s="747"/>
    </row>
    <row r="31" spans="2:17" s="156" customFormat="1" ht="24" customHeight="1">
      <c r="B31" s="428" t="s">
        <v>362</v>
      </c>
      <c r="C31" s="429" t="s">
        <v>789</v>
      </c>
      <c r="D31" s="745">
        <f t="shared" si="0"/>
        <v>149484600</v>
      </c>
      <c r="E31" s="745">
        <f t="shared" si="0"/>
        <v>149484600</v>
      </c>
      <c r="F31" s="751">
        <v>149484600</v>
      </c>
      <c r="G31" s="751">
        <v>149484600</v>
      </c>
      <c r="H31" s="736"/>
      <c r="I31" s="736"/>
      <c r="J31" s="747"/>
      <c r="K31" s="747"/>
      <c r="L31" s="747"/>
      <c r="M31" s="747"/>
      <c r="N31" s="747"/>
      <c r="O31" s="747"/>
      <c r="P31" s="747"/>
      <c r="Q31" s="747"/>
    </row>
    <row r="32" spans="2:17" s="156" customFormat="1" ht="24" customHeight="1">
      <c r="B32" s="428" t="s">
        <v>669</v>
      </c>
      <c r="C32" s="429" t="s">
        <v>790</v>
      </c>
      <c r="D32" s="745">
        <f t="shared" si="0"/>
        <v>76261683</v>
      </c>
      <c r="E32" s="745">
        <f t="shared" si="0"/>
        <v>76261683</v>
      </c>
      <c r="F32" s="751">
        <v>76261683</v>
      </c>
      <c r="G32" s="751">
        <v>76261683</v>
      </c>
      <c r="H32" s="736"/>
      <c r="I32" s="736"/>
      <c r="J32" s="747"/>
      <c r="K32" s="747"/>
      <c r="L32" s="747"/>
      <c r="M32" s="747"/>
      <c r="N32" s="747"/>
      <c r="O32" s="747"/>
      <c r="P32" s="747"/>
      <c r="Q32" s="747"/>
    </row>
    <row r="33" spans="2:17" s="156" customFormat="1" ht="24" customHeight="1">
      <c r="B33" s="428" t="s">
        <v>670</v>
      </c>
      <c r="C33" s="429" t="s">
        <v>791</v>
      </c>
      <c r="D33" s="745">
        <f t="shared" si="0"/>
        <v>19050000</v>
      </c>
      <c r="E33" s="745">
        <f t="shared" si="0"/>
        <v>19050000</v>
      </c>
      <c r="F33" s="751">
        <v>19050000</v>
      </c>
      <c r="G33" s="751">
        <v>19050000</v>
      </c>
      <c r="H33" s="736"/>
      <c r="I33" s="736"/>
      <c r="J33" s="747"/>
      <c r="K33" s="747"/>
      <c r="L33" s="747"/>
      <c r="M33" s="747"/>
      <c r="N33" s="747"/>
      <c r="O33" s="747"/>
      <c r="P33" s="747"/>
      <c r="Q33" s="747"/>
    </row>
    <row r="34" spans="2:17" s="156" customFormat="1" ht="24" customHeight="1">
      <c r="B34" s="428" t="s">
        <v>671</v>
      </c>
      <c r="C34" s="429" t="s">
        <v>792</v>
      </c>
      <c r="D34" s="745">
        <f t="shared" si="0"/>
        <v>2466435</v>
      </c>
      <c r="E34" s="745">
        <f t="shared" si="0"/>
        <v>2466435</v>
      </c>
      <c r="F34" s="751">
        <v>2466435</v>
      </c>
      <c r="G34" s="751">
        <v>2466435</v>
      </c>
      <c r="H34" s="736"/>
      <c r="I34" s="736"/>
      <c r="J34" s="747"/>
      <c r="K34" s="747"/>
      <c r="L34" s="747"/>
      <c r="M34" s="747"/>
      <c r="N34" s="747"/>
      <c r="O34" s="747"/>
      <c r="P34" s="747"/>
      <c r="Q34" s="747"/>
    </row>
    <row r="35" spans="2:17" s="156" customFormat="1" ht="24" customHeight="1">
      <c r="B35" s="428" t="s">
        <v>373</v>
      </c>
      <c r="C35" s="429" t="s">
        <v>793</v>
      </c>
      <c r="D35" s="745">
        <f t="shared" si="0"/>
        <v>1000001</v>
      </c>
      <c r="E35" s="745">
        <f t="shared" si="0"/>
        <v>1000001</v>
      </c>
      <c r="F35" s="751">
        <v>1000001</v>
      </c>
      <c r="G35" s="751">
        <v>1000001</v>
      </c>
      <c r="H35" s="736"/>
      <c r="I35" s="736"/>
      <c r="J35" s="747"/>
      <c r="K35" s="747"/>
      <c r="L35" s="747"/>
      <c r="M35" s="747"/>
      <c r="N35" s="747"/>
      <c r="O35" s="747"/>
      <c r="P35" s="747"/>
      <c r="Q35" s="747"/>
    </row>
    <row r="36" spans="2:17" s="156" customFormat="1" ht="24" customHeight="1">
      <c r="B36" s="428" t="s">
        <v>461</v>
      </c>
      <c r="C36" s="499" t="s">
        <v>743</v>
      </c>
      <c r="D36" s="745">
        <f t="shared" si="0"/>
        <v>949999</v>
      </c>
      <c r="E36" s="745">
        <f t="shared" si="0"/>
        <v>949999</v>
      </c>
      <c r="F36" s="751"/>
      <c r="G36" s="751"/>
      <c r="H36" s="736"/>
      <c r="I36" s="736"/>
      <c r="J36" s="747">
        <v>949999</v>
      </c>
      <c r="K36" s="747">
        <v>949999</v>
      </c>
      <c r="L36" s="747"/>
      <c r="M36" s="747"/>
      <c r="N36" s="747"/>
      <c r="O36" s="747"/>
      <c r="P36" s="747"/>
      <c r="Q36" s="747"/>
    </row>
    <row r="37" spans="2:17" s="156" customFormat="1" ht="22.5" customHeight="1">
      <c r="B37" s="428"/>
      <c r="D37" s="745">
        <f t="shared" si="0"/>
        <v>0</v>
      </c>
      <c r="E37" s="745">
        <f t="shared" si="0"/>
        <v>0</v>
      </c>
      <c r="F37" s="746"/>
      <c r="G37" s="746"/>
      <c r="H37" s="736"/>
      <c r="I37" s="736"/>
      <c r="J37" s="747"/>
      <c r="K37" s="747"/>
      <c r="L37" s="747"/>
      <c r="M37" s="747"/>
      <c r="N37" s="747"/>
      <c r="O37" s="747"/>
      <c r="P37" s="747"/>
      <c r="Q37" s="747"/>
    </row>
    <row r="38" spans="2:17" s="156" customFormat="1" ht="24" customHeight="1">
      <c r="B38" s="428"/>
      <c r="C38" s="429"/>
      <c r="D38" s="745">
        <f t="shared" si="0"/>
        <v>0</v>
      </c>
      <c r="E38" s="745">
        <f t="shared" si="0"/>
        <v>0</v>
      </c>
      <c r="F38" s="746"/>
      <c r="G38" s="746"/>
      <c r="H38" s="736"/>
      <c r="I38" s="736"/>
      <c r="J38" s="747"/>
      <c r="K38" s="747"/>
      <c r="L38" s="747"/>
      <c r="M38" s="747"/>
      <c r="N38" s="747"/>
      <c r="O38" s="747"/>
      <c r="P38" s="747"/>
      <c r="Q38" s="747"/>
    </row>
    <row r="39" spans="2:17" s="156" customFormat="1" ht="18" customHeight="1">
      <c r="B39" s="428"/>
      <c r="C39" s="438"/>
      <c r="D39" s="745">
        <f t="shared" si="0"/>
        <v>0</v>
      </c>
      <c r="E39" s="745">
        <f t="shared" si="0"/>
        <v>0</v>
      </c>
      <c r="F39" s="736"/>
      <c r="G39" s="736"/>
      <c r="H39" s="736"/>
      <c r="I39" s="736"/>
      <c r="J39" s="747"/>
      <c r="K39" s="747"/>
      <c r="L39" s="747"/>
      <c r="M39" s="747"/>
      <c r="N39" s="747"/>
      <c r="O39" s="747"/>
      <c r="P39" s="747"/>
      <c r="Q39" s="747"/>
    </row>
    <row r="40" spans="2:17" s="156" customFormat="1" ht="18" customHeight="1">
      <c r="B40" s="439"/>
      <c r="C40" s="440" t="s">
        <v>353</v>
      </c>
      <c r="D40" s="748">
        <f>F40+H40+J40+L40+N40+P40</f>
        <v>3404873178</v>
      </c>
      <c r="E40" s="748">
        <f>G40+I40+K40+M40+O40+Q40</f>
        <v>3404873178</v>
      </c>
      <c r="F40" s="749">
        <f aca="true" t="shared" si="1" ref="F40:Q40">SUM(F8:F39)</f>
        <v>3403923179</v>
      </c>
      <c r="G40" s="749">
        <f t="shared" si="1"/>
        <v>3403923179</v>
      </c>
      <c r="H40" s="750">
        <f t="shared" si="1"/>
        <v>0</v>
      </c>
      <c r="I40" s="750">
        <f t="shared" si="1"/>
        <v>0</v>
      </c>
      <c r="J40" s="750">
        <f t="shared" si="1"/>
        <v>949999</v>
      </c>
      <c r="K40" s="750">
        <f t="shared" si="1"/>
        <v>949999</v>
      </c>
      <c r="L40" s="750">
        <f t="shared" si="1"/>
        <v>0</v>
      </c>
      <c r="M40" s="750">
        <f t="shared" si="1"/>
        <v>0</v>
      </c>
      <c r="N40" s="750">
        <f t="shared" si="1"/>
        <v>0</v>
      </c>
      <c r="O40" s="750">
        <f t="shared" si="1"/>
        <v>0</v>
      </c>
      <c r="P40" s="750">
        <f t="shared" si="1"/>
        <v>0</v>
      </c>
      <c r="Q40" s="750">
        <f t="shared" si="1"/>
        <v>0</v>
      </c>
    </row>
    <row r="41" spans="3:9" s="76" customFormat="1" ht="18" customHeight="1">
      <c r="C41" s="107"/>
      <c r="D41" s="107"/>
      <c r="E41" s="107"/>
      <c r="F41" s="107"/>
      <c r="G41" s="107"/>
      <c r="H41" s="107"/>
      <c r="I41" s="107"/>
    </row>
    <row r="42" spans="3:7" s="5" customFormat="1" ht="18" customHeight="1">
      <c r="C42" s="107"/>
      <c r="D42" s="107"/>
      <c r="E42" s="107"/>
      <c r="G42" s="178"/>
    </row>
    <row r="43" spans="3:5" s="5" customFormat="1" ht="18" customHeight="1">
      <c r="C43" s="107"/>
      <c r="D43" s="107"/>
      <c r="E43" s="107"/>
    </row>
    <row r="44" spans="3:7" s="5" customFormat="1" ht="18" customHeight="1">
      <c r="C44" s="107"/>
      <c r="D44" s="107"/>
      <c r="E44" s="483"/>
      <c r="G44" s="178"/>
    </row>
    <row r="45" spans="3:5" s="5" customFormat="1" ht="18" customHeight="1">
      <c r="C45" s="107"/>
      <c r="D45" s="107"/>
      <c r="E45" s="107"/>
    </row>
    <row r="46" spans="3:5" s="5" customFormat="1" ht="18" customHeight="1">
      <c r="C46" s="107"/>
      <c r="D46" s="107"/>
      <c r="E46" s="107"/>
    </row>
    <row r="47" spans="3:5" s="5" customFormat="1" ht="18" customHeight="1">
      <c r="C47" s="76"/>
      <c r="D47" s="76"/>
      <c r="E47" s="76"/>
    </row>
    <row r="48" spans="3:5" s="5" customFormat="1" ht="18" customHeight="1">
      <c r="C48" s="76"/>
      <c r="D48" s="76"/>
      <c r="E48" s="76"/>
    </row>
    <row r="49" spans="3:5" s="5" customFormat="1" ht="18" customHeight="1">
      <c r="C49" s="76"/>
      <c r="D49" s="76"/>
      <c r="E49" s="76"/>
    </row>
    <row r="50" spans="3:5" s="5" customFormat="1" ht="18" customHeight="1">
      <c r="C50" s="76"/>
      <c r="D50" s="76"/>
      <c r="E50" s="76"/>
    </row>
    <row r="51" spans="3:5" s="5" customFormat="1" ht="18" customHeight="1">
      <c r="C51" s="76"/>
      <c r="D51" s="76"/>
      <c r="E51" s="76"/>
    </row>
    <row r="52" spans="3:5" s="5" customFormat="1" ht="18" customHeight="1">
      <c r="C52" s="76"/>
      <c r="D52" s="76"/>
      <c r="E52" s="76"/>
    </row>
    <row r="53" spans="3:5" s="5" customFormat="1" ht="18" customHeight="1">
      <c r="C53" s="76"/>
      <c r="D53" s="76"/>
      <c r="E53" s="76"/>
    </row>
    <row r="54" spans="3:5" s="5" customFormat="1" ht="18" customHeight="1">
      <c r="C54" s="76"/>
      <c r="D54" s="76"/>
      <c r="E54" s="76"/>
    </row>
    <row r="55" spans="3:5" s="5" customFormat="1" ht="18" customHeight="1">
      <c r="C55" s="76"/>
      <c r="D55" s="76"/>
      <c r="E55" s="76"/>
    </row>
    <row r="56" spans="3:5" s="5" customFormat="1" ht="18" customHeight="1">
      <c r="C56" s="76"/>
      <c r="D56" s="76"/>
      <c r="E56" s="76"/>
    </row>
    <row r="57" spans="3:5" s="5" customFormat="1" ht="18" customHeight="1">
      <c r="C57" s="76"/>
      <c r="D57" s="76"/>
      <c r="E57" s="76"/>
    </row>
    <row r="58" spans="3:5" s="5" customFormat="1" ht="18" customHeight="1">
      <c r="C58" s="76"/>
      <c r="D58" s="76"/>
      <c r="E58" s="76"/>
    </row>
    <row r="59" spans="3:5" s="5" customFormat="1" ht="18" customHeight="1">
      <c r="C59" s="76"/>
      <c r="D59" s="76"/>
      <c r="E59" s="76"/>
    </row>
    <row r="60" spans="3:5" s="5" customFormat="1" ht="18" customHeight="1">
      <c r="C60" s="76"/>
      <c r="D60" s="76"/>
      <c r="E60" s="76"/>
    </row>
    <row r="61" spans="3:5" s="5" customFormat="1" ht="18" customHeight="1">
      <c r="C61" s="76"/>
      <c r="D61" s="76"/>
      <c r="E61" s="76"/>
    </row>
    <row r="62" spans="3:5" s="5" customFormat="1" ht="18" customHeight="1">
      <c r="C62" s="76"/>
      <c r="D62" s="76"/>
      <c r="E62" s="76"/>
    </row>
    <row r="63" spans="3:5" s="5" customFormat="1" ht="19.5" customHeight="1">
      <c r="C63" s="76"/>
      <c r="D63" s="76"/>
      <c r="E63" s="76"/>
    </row>
    <row r="64" spans="3:5" s="5" customFormat="1" ht="19.5" customHeight="1">
      <c r="C64" s="76"/>
      <c r="D64" s="76"/>
      <c r="E64" s="76"/>
    </row>
    <row r="65" spans="3:5" s="5" customFormat="1" ht="19.5" customHeight="1">
      <c r="C65" s="76"/>
      <c r="D65" s="76"/>
      <c r="E65" s="76"/>
    </row>
    <row r="66" spans="3:5" s="5" customFormat="1" ht="19.5" customHeight="1">
      <c r="C66" s="76"/>
      <c r="D66" s="76"/>
      <c r="E66" s="76"/>
    </row>
    <row r="67" spans="3:5" s="5" customFormat="1" ht="19.5" customHeight="1">
      <c r="C67" s="76"/>
      <c r="D67" s="76"/>
      <c r="E67" s="76"/>
    </row>
    <row r="68" spans="3:5" s="5" customFormat="1" ht="19.5" customHeight="1">
      <c r="C68" s="76"/>
      <c r="D68" s="76"/>
      <c r="E68" s="76"/>
    </row>
    <row r="69" spans="3:5" s="5" customFormat="1" ht="19.5" customHeight="1">
      <c r="C69" s="76"/>
      <c r="D69" s="76"/>
      <c r="E69" s="76"/>
    </row>
    <row r="70" spans="3:5" s="5" customFormat="1" ht="19.5" customHeight="1">
      <c r="C70" s="76"/>
      <c r="D70" s="76"/>
      <c r="E70" s="76"/>
    </row>
    <row r="71" spans="3:5" s="5" customFormat="1" ht="19.5" customHeight="1">
      <c r="C71" s="76"/>
      <c r="D71" s="76"/>
      <c r="E71" s="76"/>
    </row>
    <row r="72" spans="3:5" s="5" customFormat="1" ht="12">
      <c r="C72" s="76"/>
      <c r="D72" s="76"/>
      <c r="E72" s="76"/>
    </row>
    <row r="73" spans="3:5" s="5" customFormat="1" ht="12">
      <c r="C73" s="76"/>
      <c r="D73" s="76"/>
      <c r="E73" s="76"/>
    </row>
  </sheetData>
  <sheetProtection/>
  <mergeCells count="9">
    <mergeCell ref="J6:K6"/>
    <mergeCell ref="L6:M6"/>
    <mergeCell ref="N6:O6"/>
    <mergeCell ref="P6:Q6"/>
    <mergeCell ref="C2:E2"/>
    <mergeCell ref="D6:E6"/>
    <mergeCell ref="F6:G6"/>
    <mergeCell ref="H6:I6"/>
    <mergeCell ref="C3:P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8"/>
  <sheetViews>
    <sheetView view="pageBreakPreview" zoomScale="60" zoomScalePageLayoutView="0" workbookViewId="0" topLeftCell="A1">
      <selection activeCell="A18" sqref="A18:IV18"/>
    </sheetView>
  </sheetViews>
  <sheetFormatPr defaultColWidth="9.00390625" defaultRowHeight="12.75"/>
  <cols>
    <col min="1" max="1" width="45.125" style="13" customWidth="1"/>
    <col min="2" max="2" width="50.375" style="13" customWidth="1"/>
    <col min="3" max="3" width="17.375" style="13" customWidth="1"/>
    <col min="4" max="4" width="16.375" style="13" hidden="1" customWidth="1"/>
    <col min="5" max="5" width="16.00390625" style="13" hidden="1" customWidth="1"/>
    <col min="6" max="6" width="13.75390625" style="13" customWidth="1"/>
    <col min="7" max="7" width="15.75390625" style="13" customWidth="1"/>
    <col min="8" max="8" width="12.375" style="13" customWidth="1"/>
    <col min="9" max="16384" width="9.125" style="13" customWidth="1"/>
  </cols>
  <sheetData>
    <row r="1" spans="1:3" ht="12.75">
      <c r="A1" s="12"/>
      <c r="B1" s="187" t="s">
        <v>98</v>
      </c>
      <c r="C1" s="13" t="str">
        <f>'bev-int'!B1</f>
        <v>melléklet a …/2024. (.  .) önkormányzati rendelethez</v>
      </c>
    </row>
    <row r="3" spans="1:6" ht="12.75">
      <c r="A3" s="1108" t="s">
        <v>390</v>
      </c>
      <c r="B3" s="1108"/>
      <c r="C3" s="1108"/>
      <c r="D3" s="1108"/>
      <c r="E3" s="1108"/>
      <c r="F3" s="1108"/>
    </row>
    <row r="4" spans="1:6" ht="12.75">
      <c r="A4" s="1108" t="s">
        <v>472</v>
      </c>
      <c r="B4" s="1108"/>
      <c r="C4" s="1108"/>
      <c r="D4" s="1108"/>
      <c r="E4" s="1108"/>
      <c r="F4" s="1108"/>
    </row>
    <row r="5" spans="1:6" ht="12.75">
      <c r="A5" s="93"/>
      <c r="B5" s="93"/>
      <c r="C5" s="93"/>
      <c r="D5" s="93"/>
      <c r="E5" s="93"/>
      <c r="F5" s="93"/>
    </row>
    <row r="6" spans="5:6" ht="12.75">
      <c r="E6" s="12"/>
      <c r="F6" s="187" t="s">
        <v>326</v>
      </c>
    </row>
    <row r="7" spans="1:8" s="91" customFormat="1" ht="38.25">
      <c r="A7" s="186" t="s">
        <v>387</v>
      </c>
      <c r="B7" s="186" t="s">
        <v>388</v>
      </c>
      <c r="C7" s="186" t="s">
        <v>389</v>
      </c>
      <c r="D7" s="186" t="s">
        <v>563</v>
      </c>
      <c r="E7" s="186" t="s">
        <v>564</v>
      </c>
      <c r="F7" s="186" t="s">
        <v>484</v>
      </c>
      <c r="G7" s="505" t="s">
        <v>561</v>
      </c>
      <c r="H7" s="505" t="s">
        <v>562</v>
      </c>
    </row>
    <row r="8" spans="1:8" s="188" customFormat="1" ht="25.5">
      <c r="A8" s="159" t="s">
        <v>869</v>
      </c>
      <c r="B8" s="443" t="s">
        <v>866</v>
      </c>
      <c r="C8" s="302" t="s">
        <v>471</v>
      </c>
      <c r="D8" s="223" t="s">
        <v>694</v>
      </c>
      <c r="E8" s="223">
        <v>0</v>
      </c>
      <c r="F8" s="223">
        <v>189088785</v>
      </c>
      <c r="G8" s="409">
        <v>1546538</v>
      </c>
      <c r="H8" s="409">
        <v>181750197</v>
      </c>
    </row>
    <row r="9" spans="1:8" s="188" customFormat="1" ht="25.5">
      <c r="A9" s="189" t="s">
        <v>865</v>
      </c>
      <c r="B9" s="443" t="s">
        <v>867</v>
      </c>
      <c r="C9" s="302" t="s">
        <v>471</v>
      </c>
      <c r="D9" s="224"/>
      <c r="E9" s="224"/>
      <c r="F9" s="224">
        <v>228785046</v>
      </c>
      <c r="G9" s="409"/>
      <c r="H9" s="409">
        <v>228785046</v>
      </c>
    </row>
    <row r="10" spans="1:8" s="188" customFormat="1" ht="27" customHeight="1">
      <c r="A10" s="189" t="s">
        <v>863</v>
      </c>
      <c r="B10" s="443" t="s">
        <v>868</v>
      </c>
      <c r="C10" s="302" t="s">
        <v>471</v>
      </c>
      <c r="D10" s="224"/>
      <c r="E10" s="224"/>
      <c r="F10" s="224">
        <v>149992600</v>
      </c>
      <c r="G10" s="409"/>
      <c r="H10" s="409">
        <v>149992600</v>
      </c>
    </row>
    <row r="11" spans="1:8" s="188" customFormat="1" ht="12.75" hidden="1">
      <c r="A11" s="302"/>
      <c r="B11" s="303"/>
      <c r="C11" s="302"/>
      <c r="D11" s="447"/>
      <c r="E11" s="447"/>
      <c r="F11" s="447"/>
      <c r="G11" s="409"/>
      <c r="H11" s="409"/>
    </row>
    <row r="12" spans="1:8" s="188" customFormat="1" ht="38.25">
      <c r="A12" s="302" t="s">
        <v>659</v>
      </c>
      <c r="B12" s="302" t="s">
        <v>870</v>
      </c>
      <c r="C12" s="302" t="s">
        <v>693</v>
      </c>
      <c r="D12" s="304"/>
      <c r="E12" s="447">
        <v>0</v>
      </c>
      <c r="F12" s="447">
        <v>189407050</v>
      </c>
      <c r="G12" s="409">
        <v>9950000</v>
      </c>
      <c r="H12" s="409">
        <v>254064694</v>
      </c>
    </row>
    <row r="13" spans="1:8" s="188" customFormat="1" ht="12.75" hidden="1">
      <c r="A13" s="159"/>
      <c r="B13" s="189"/>
      <c r="C13" s="159"/>
      <c r="D13" s="223"/>
      <c r="E13" s="223"/>
      <c r="F13" s="224"/>
      <c r="G13" s="409"/>
      <c r="H13" s="409"/>
    </row>
    <row r="14" spans="1:8" s="305" customFormat="1" ht="45">
      <c r="A14" s="302" t="s">
        <v>384</v>
      </c>
      <c r="B14" s="303" t="s">
        <v>383</v>
      </c>
      <c r="C14" s="159" t="s">
        <v>471</v>
      </c>
      <c r="D14" s="306" t="s">
        <v>385</v>
      </c>
      <c r="E14" s="306" t="s">
        <v>386</v>
      </c>
      <c r="F14" s="304">
        <v>93000000</v>
      </c>
      <c r="G14" s="506"/>
      <c r="H14" s="506">
        <v>70000000</v>
      </c>
    </row>
    <row r="15" spans="1:8" s="188" customFormat="1" ht="12.75" hidden="1">
      <c r="A15" s="159"/>
      <c r="B15" s="159"/>
      <c r="C15" s="159"/>
      <c r="D15" s="223"/>
      <c r="E15" s="304"/>
      <c r="F15" s="304"/>
      <c r="G15" s="506"/>
      <c r="H15" s="506"/>
    </row>
    <row r="16" spans="1:8" s="188" customFormat="1" ht="36" customHeight="1">
      <c r="A16" s="189" t="s">
        <v>493</v>
      </c>
      <c r="B16" s="189" t="s">
        <v>495</v>
      </c>
      <c r="C16" s="159" t="s">
        <v>471</v>
      </c>
      <c r="D16" s="223">
        <v>55000000</v>
      </c>
      <c r="E16" s="224">
        <v>0</v>
      </c>
      <c r="F16" s="224">
        <f>D16-E16</f>
        <v>55000000</v>
      </c>
      <c r="G16" s="409"/>
      <c r="H16" s="409">
        <v>14000000</v>
      </c>
    </row>
    <row r="17" spans="1:9" ht="12.75" hidden="1">
      <c r="A17" s="444"/>
      <c r="B17" s="443"/>
      <c r="C17" s="443"/>
      <c r="D17" s="446"/>
      <c r="E17" s="446"/>
      <c r="F17" s="445"/>
      <c r="G17" s="409"/>
      <c r="H17" s="409"/>
      <c r="I17" s="188"/>
    </row>
    <row r="18" spans="1:8" ht="12.75" hidden="1">
      <c r="A18" s="556"/>
      <c r="B18" s="556"/>
      <c r="C18" s="443"/>
      <c r="D18" s="557"/>
      <c r="E18" s="557">
        <v>0</v>
      </c>
      <c r="F18" s="557"/>
      <c r="G18" s="557"/>
      <c r="H18" s="557"/>
    </row>
  </sheetData>
  <sheetProtection/>
  <mergeCells count="2">
    <mergeCell ref="A3:F3"/>
    <mergeCell ref="A4:F4"/>
  </mergeCells>
  <printOptions horizontalCentered="1"/>
  <pageMargins left="0.15748031496062992" right="0.15748031496062992" top="0.2362204724409449" bottom="0.15748031496062992" header="0.2362204724409449" footer="0.1574803149606299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F30"/>
  <sheetViews>
    <sheetView view="pageBreakPreview" zoomScale="60" zoomScalePageLayoutView="0" workbookViewId="0" topLeftCell="A1">
      <selection activeCell="G29" sqref="G29"/>
    </sheetView>
  </sheetViews>
  <sheetFormatPr defaultColWidth="9.00390625" defaultRowHeight="12.75"/>
  <cols>
    <col min="1" max="1" width="35.625" style="13" customWidth="1"/>
    <col min="2" max="2" width="14.75390625" style="13" customWidth="1"/>
    <col min="3" max="3" width="14.25390625" style="13" customWidth="1"/>
    <col min="4" max="4" width="14.75390625" style="13" customWidth="1"/>
    <col min="5" max="16384" width="9.125" style="13" customWidth="1"/>
  </cols>
  <sheetData>
    <row r="2" spans="1:2" ht="12.75">
      <c r="A2" s="12" t="s">
        <v>99</v>
      </c>
      <c r="B2" s="13" t="str">
        <f>'bev-int'!B1</f>
        <v>melléklet a …/2024. (.  .) önkormányzati rendelethez</v>
      </c>
    </row>
    <row r="3" ht="12.75">
      <c r="A3" s="12"/>
    </row>
    <row r="5" spans="1:4" ht="12.75">
      <c r="A5" s="1108" t="s">
        <v>824</v>
      </c>
      <c r="B5" s="1108"/>
      <c r="C5" s="1108"/>
      <c r="D5" s="1108"/>
    </row>
    <row r="6" spans="1:4" ht="12.75">
      <c r="A6" s="1108" t="s">
        <v>75</v>
      </c>
      <c r="B6" s="1108"/>
      <c r="C6" s="1108"/>
      <c r="D6" s="1108"/>
    </row>
    <row r="7" spans="1:4" ht="12.75">
      <c r="A7" s="93"/>
      <c r="B7" s="93"/>
      <c r="C7" s="93"/>
      <c r="D7" s="93"/>
    </row>
    <row r="8" spans="1:4" ht="12.75">
      <c r="A8" s="93"/>
      <c r="B8" s="93"/>
      <c r="C8" s="93"/>
      <c r="D8" s="93"/>
    </row>
    <row r="9" spans="1:4" ht="12.75">
      <c r="A9" s="93"/>
      <c r="B9" s="93"/>
      <c r="C9" s="93"/>
      <c r="D9" s="93"/>
    </row>
    <row r="10" ht="13.5" thickBot="1">
      <c r="D10" s="187" t="s">
        <v>662</v>
      </c>
    </row>
    <row r="11" spans="1:4" ht="13.5" thickBot="1">
      <c r="A11" s="1132" t="s">
        <v>71</v>
      </c>
      <c r="B11" s="1134" t="s">
        <v>76</v>
      </c>
      <c r="C11" s="1136" t="s">
        <v>77</v>
      </c>
      <c r="D11" s="1138" t="s">
        <v>73</v>
      </c>
    </row>
    <row r="12" spans="1:4" ht="13.5" thickBot="1">
      <c r="A12" s="1133"/>
      <c r="B12" s="1135"/>
      <c r="C12" s="1137"/>
      <c r="D12" s="1139"/>
    </row>
    <row r="13" spans="1:5" ht="12.75">
      <c r="A13" s="137" t="s">
        <v>47</v>
      </c>
      <c r="B13" s="752">
        <f>m_mérl_!C20</f>
        <v>2119499648.2</v>
      </c>
      <c r="C13" s="752">
        <f>f_mérl_!C20</f>
        <v>1617233738</v>
      </c>
      <c r="D13" s="573">
        <f>SUM(B13:C13)</f>
        <v>3736733386.2</v>
      </c>
      <c r="E13" s="17"/>
    </row>
    <row r="14" spans="1:5" ht="13.5" thickBot="1">
      <c r="A14" s="138" t="s">
        <v>48</v>
      </c>
      <c r="B14" s="753">
        <f>m_mérl_!F20</f>
        <v>2758725970</v>
      </c>
      <c r="C14" s="753">
        <f>f_mérl_!F20</f>
        <v>3984630572</v>
      </c>
      <c r="D14" s="754">
        <f>SUM(B14:C14)</f>
        <v>6743356542</v>
      </c>
      <c r="E14" s="17"/>
    </row>
    <row r="15" spans="1:5" ht="27.75" customHeight="1" thickBot="1">
      <c r="A15" s="139" t="s">
        <v>53</v>
      </c>
      <c r="B15" s="755">
        <f>B13-B14</f>
        <v>-639226321.8</v>
      </c>
      <c r="C15" s="755">
        <f>C13-C14</f>
        <v>-2367396834</v>
      </c>
      <c r="D15" s="756">
        <f>SUM(B15:C15)</f>
        <v>-3006623155.8</v>
      </c>
      <c r="E15" s="17"/>
    </row>
    <row r="16" spans="1:5" ht="27.75" customHeight="1">
      <c r="A16" s="140" t="s">
        <v>52</v>
      </c>
      <c r="B16" s="757"/>
      <c r="C16" s="757"/>
      <c r="D16" s="758"/>
      <c r="E16" s="17"/>
    </row>
    <row r="17" spans="1:5" ht="12.75" customHeight="1">
      <c r="A17" s="141" t="s">
        <v>54</v>
      </c>
      <c r="B17" s="759">
        <f>m_mérl_!C23</f>
        <v>396699406</v>
      </c>
      <c r="C17" s="759">
        <f>f_mérl_!C23</f>
        <v>2653300594</v>
      </c>
      <c r="D17" s="574">
        <f aca="true" t="shared" si="0" ref="D17:D23">SUM(B17:C17)</f>
        <v>3050000000</v>
      </c>
      <c r="E17" s="17"/>
    </row>
    <row r="18" spans="1:5" ht="12.75">
      <c r="A18" s="141" t="s">
        <v>55</v>
      </c>
      <c r="B18" s="759">
        <f>m_mérl_!C26</f>
        <v>1299973125</v>
      </c>
      <c r="C18" s="759">
        <f>f_mérl_!C26</f>
        <v>40692901</v>
      </c>
      <c r="D18" s="574">
        <f t="shared" si="0"/>
        <v>1340666026</v>
      </c>
      <c r="E18" s="17"/>
    </row>
    <row r="19" spans="1:5" ht="12.75">
      <c r="A19" s="141" t="s">
        <v>39</v>
      </c>
      <c r="B19" s="759"/>
      <c r="C19" s="759"/>
      <c r="D19" s="574">
        <f t="shared" si="0"/>
        <v>0</v>
      </c>
      <c r="E19" s="17"/>
    </row>
    <row r="20" spans="1:5" ht="25.5">
      <c r="A20" s="141" t="str">
        <f>'bev-int'!A38</f>
        <v>Betétek megszüntetése, kincstárjegy vissszavásárlás</v>
      </c>
      <c r="B20" s="759">
        <f>m_mérl_!C27</f>
        <v>0</v>
      </c>
      <c r="C20" s="759">
        <f>f_mérl_!C27</f>
        <v>0</v>
      </c>
      <c r="D20" s="574">
        <f t="shared" si="0"/>
        <v>0</v>
      </c>
      <c r="E20" s="17"/>
    </row>
    <row r="21" spans="1:5" ht="12.75">
      <c r="A21" s="141" t="str">
        <f>'kiad-int'!A26</f>
        <v>ÁH belüli megelőlegezések visszafizetése</v>
      </c>
      <c r="B21" s="759">
        <f>m_mérl_!F24</f>
        <v>43376844</v>
      </c>
      <c r="C21" s="759"/>
      <c r="D21" s="574">
        <f t="shared" si="0"/>
        <v>43376844</v>
      </c>
      <c r="E21" s="17"/>
    </row>
    <row r="22" spans="1:5" ht="12.75">
      <c r="A22" s="141" t="s">
        <v>56</v>
      </c>
      <c r="B22" s="759">
        <f>m_mérl_!F25</f>
        <v>1299973125</v>
      </c>
      <c r="C22" s="759">
        <f>f_mérl_!F25</f>
        <v>40692901</v>
      </c>
      <c r="D22" s="574">
        <f t="shared" si="0"/>
        <v>1340666026</v>
      </c>
      <c r="E22" s="17"/>
    </row>
    <row r="23" spans="1:5" ht="12.75">
      <c r="A23" s="290" t="str">
        <f>'kiad-int'!A28</f>
        <v>Pe.betétként elhelyezése, kincstárjegy vás.</v>
      </c>
      <c r="B23" s="753">
        <f>m_mérl_!F26</f>
        <v>0</v>
      </c>
      <c r="C23" s="753"/>
      <c r="D23" s="574">
        <f t="shared" si="0"/>
        <v>0</v>
      </c>
      <c r="E23" s="17"/>
    </row>
    <row r="24" spans="1:5" ht="13.5" thickBot="1">
      <c r="A24" s="142"/>
      <c r="B24" s="760"/>
      <c r="C24" s="760"/>
      <c r="D24" s="761"/>
      <c r="E24" s="17"/>
    </row>
    <row r="25" spans="1:5" ht="43.5" customHeight="1">
      <c r="A25" s="143" t="s">
        <v>49</v>
      </c>
      <c r="B25" s="762">
        <f>B15+B17+B18+B20-B21-B22-B23+B19</f>
        <v>-285903759.79999995</v>
      </c>
      <c r="C25" s="762">
        <f>C15+C17+C18+C20-C21-C22-C23+C19</f>
        <v>285903760</v>
      </c>
      <c r="D25" s="762">
        <f>D15+D17+D18+D20-D21-D22-D23+D19</f>
        <v>0.19999980926513672</v>
      </c>
      <c r="E25" s="17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6" ht="12.75">
      <c r="B28" s="16"/>
      <c r="C28" s="16"/>
      <c r="D28" s="16"/>
      <c r="F28" s="55"/>
    </row>
    <row r="29" spans="2:4" ht="12.75">
      <c r="B29" s="16"/>
      <c r="C29" s="16"/>
      <c r="D29" s="16"/>
    </row>
    <row r="30" spans="2:4" ht="12.75">
      <c r="B30" s="16"/>
      <c r="C30" s="16"/>
      <c r="D30" s="16"/>
    </row>
  </sheetData>
  <sheetProtection/>
  <mergeCells count="6">
    <mergeCell ref="A5:D5"/>
    <mergeCell ref="A6:D6"/>
    <mergeCell ref="A11:A12"/>
    <mergeCell ref="B11:B12"/>
    <mergeCell ref="C11:C12"/>
    <mergeCell ref="D11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27"/>
  <sheetViews>
    <sheetView view="pageBreakPreview" zoomScale="60" zoomScalePageLayoutView="0" workbookViewId="0" topLeftCell="A1">
      <selection activeCell="A5" sqref="A5:D5"/>
    </sheetView>
  </sheetViews>
  <sheetFormatPr defaultColWidth="9.00390625" defaultRowHeight="12.75"/>
  <cols>
    <col min="1" max="1" width="35.00390625" style="15" customWidth="1"/>
    <col min="2" max="2" width="13.625" style="15" customWidth="1"/>
    <col min="3" max="3" width="14.00390625" style="15" customWidth="1"/>
    <col min="4" max="4" width="15.00390625" style="15" customWidth="1"/>
    <col min="5" max="16384" width="9.125" style="15" customWidth="1"/>
  </cols>
  <sheetData>
    <row r="2" spans="1:2" ht="12.75">
      <c r="A2" s="14" t="s">
        <v>100</v>
      </c>
      <c r="B2" s="15" t="str">
        <f>'bev-int'!B1</f>
        <v>melléklet a …/2024. (.  .) önkormányzati rendelethez</v>
      </c>
    </row>
    <row r="3" ht="12.75">
      <c r="A3" s="14"/>
    </row>
    <row r="5" spans="1:4" ht="12.75">
      <c r="A5" s="1140" t="s">
        <v>824</v>
      </c>
      <c r="B5" s="1140"/>
      <c r="C5" s="1140"/>
      <c r="D5" s="1140"/>
    </row>
    <row r="6" spans="1:4" ht="12.75">
      <c r="A6" s="1140" t="s">
        <v>78</v>
      </c>
      <c r="B6" s="1140"/>
      <c r="C6" s="1140"/>
      <c r="D6" s="1140"/>
    </row>
    <row r="7" spans="1:4" ht="12.75">
      <c r="A7" s="54"/>
      <c r="B7" s="54"/>
      <c r="C7" s="54"/>
      <c r="D7" s="54"/>
    </row>
    <row r="8" spans="1:4" ht="12.75">
      <c r="A8" s="54"/>
      <c r="B8" s="54"/>
      <c r="C8" s="54"/>
      <c r="D8" s="54"/>
    </row>
    <row r="9" ht="13.5" thickBot="1">
      <c r="D9" s="763" t="s">
        <v>326</v>
      </c>
    </row>
    <row r="10" spans="1:4" ht="13.5" thickBot="1">
      <c r="A10" s="1141" t="s">
        <v>71</v>
      </c>
      <c r="B10" s="1143" t="s">
        <v>76</v>
      </c>
      <c r="C10" s="1145" t="s">
        <v>77</v>
      </c>
      <c r="D10" s="1147" t="s">
        <v>73</v>
      </c>
    </row>
    <row r="11" spans="1:4" ht="13.5" thickBot="1">
      <c r="A11" s="1142"/>
      <c r="B11" s="1144"/>
      <c r="C11" s="1146"/>
      <c r="D11" s="1148"/>
    </row>
    <row r="12" spans="1:4" ht="12.75">
      <c r="A12" s="56" t="s">
        <v>47</v>
      </c>
      <c r="B12" s="752">
        <f>'belső fin_ '!B13</f>
        <v>2119499648.2</v>
      </c>
      <c r="C12" s="752">
        <f>'belső fin_ '!C13</f>
        <v>1617233738</v>
      </c>
      <c r="D12" s="573">
        <f aca="true" t="shared" si="0" ref="D12:D17">SUM(B12:C12)</f>
        <v>3736733386.2</v>
      </c>
    </row>
    <row r="13" spans="1:4" ht="13.5" thickBot="1">
      <c r="A13" s="57" t="s">
        <v>50</v>
      </c>
      <c r="B13" s="764">
        <f>'belső fin_ '!B14</f>
        <v>2758725970</v>
      </c>
      <c r="C13" s="764">
        <f>'belső fin_ '!C14</f>
        <v>3984630572</v>
      </c>
      <c r="D13" s="754">
        <f t="shared" si="0"/>
        <v>6743356542</v>
      </c>
    </row>
    <row r="14" spans="1:4" ht="25.5" customHeight="1" thickBot="1">
      <c r="A14" s="58" t="s">
        <v>51</v>
      </c>
      <c r="B14" s="765">
        <f>B12-B13</f>
        <v>-639226321.8</v>
      </c>
      <c r="C14" s="765">
        <f>C12-C13</f>
        <v>-2367396834</v>
      </c>
      <c r="D14" s="766">
        <f>D12-D13</f>
        <v>-3006623155.8</v>
      </c>
    </row>
    <row r="15" spans="1:4" ht="12.75">
      <c r="A15" s="59" t="s">
        <v>172</v>
      </c>
      <c r="B15" s="767">
        <f>'belső fin_ '!B17+'belső fin_ '!B18+'belső fin_ '!B20+'belső fin_ '!B19</f>
        <v>1696672531</v>
      </c>
      <c r="C15" s="767">
        <f>'belső fin_ '!C17+'belső fin_ '!C18+'belső fin_ '!C20</f>
        <v>2693993495</v>
      </c>
      <c r="D15" s="573">
        <f t="shared" si="0"/>
        <v>4390666026</v>
      </c>
    </row>
    <row r="16" spans="1:4" ht="12.75">
      <c r="A16" s="60" t="s">
        <v>173</v>
      </c>
      <c r="B16" s="759">
        <f>'belső fin_ '!B21+'belső fin_ '!B22+'belső fin_ '!B23</f>
        <v>1343349969</v>
      </c>
      <c r="C16" s="759">
        <f>'belső fin_ '!C21+'belső fin_ '!C22</f>
        <v>40692901</v>
      </c>
      <c r="D16" s="574">
        <f t="shared" si="0"/>
        <v>1384042870</v>
      </c>
    </row>
    <row r="17" spans="1:4" ht="13.5" thickBot="1">
      <c r="A17" s="61"/>
      <c r="B17" s="753"/>
      <c r="C17" s="753"/>
      <c r="D17" s="217">
        <f t="shared" si="0"/>
        <v>0</v>
      </c>
    </row>
    <row r="18" spans="1:4" ht="29.25" customHeight="1" thickBot="1">
      <c r="A18" s="62" t="s">
        <v>80</v>
      </c>
      <c r="B18" s="768">
        <f>B14+B15-B16</f>
        <v>-285903759.79999995</v>
      </c>
      <c r="C18" s="768">
        <f>C14+C15-C16</f>
        <v>285903760</v>
      </c>
      <c r="D18" s="756">
        <f>D14+D15-D16</f>
        <v>0.19999980926513672</v>
      </c>
    </row>
    <row r="19" spans="1:4" ht="12.75">
      <c r="A19" s="59" t="s">
        <v>466</v>
      </c>
      <c r="B19" s="752">
        <f>m_mérl_!C29+m_mérl_!C30</f>
        <v>0</v>
      </c>
      <c r="C19" s="752">
        <f>f_mérl_!C29+f_mérl_!C30</f>
        <v>0</v>
      </c>
      <c r="D19" s="573">
        <f>SUM(B19:C19)</f>
        <v>0</v>
      </c>
    </row>
    <row r="20" spans="1:4" ht="12.75" customHeight="1">
      <c r="A20" s="63" t="s">
        <v>226</v>
      </c>
      <c r="B20" s="759">
        <f>m_mérl_!F29+m_mérl_!F30</f>
        <v>0</v>
      </c>
      <c r="C20" s="759">
        <f>f_mérl_!F29+f_mérl_!F30</f>
        <v>0</v>
      </c>
      <c r="D20" s="574">
        <f>SUM(B20:C20)</f>
        <v>0</v>
      </c>
    </row>
    <row r="21" spans="1:4" ht="13.5" thickBot="1">
      <c r="A21" s="64"/>
      <c r="B21" s="760"/>
      <c r="C21" s="760"/>
      <c r="D21" s="761"/>
    </row>
    <row r="22" spans="1:4" ht="13.5" thickBot="1">
      <c r="A22" s="65" t="s">
        <v>81</v>
      </c>
      <c r="B22" s="769">
        <f>B18+B19-B20</f>
        <v>-285903759.79999995</v>
      </c>
      <c r="C22" s="769">
        <f>C18+C19-C20</f>
        <v>285903760</v>
      </c>
      <c r="D22" s="770">
        <f>D18+D19-D20</f>
        <v>0.19999980926513672</v>
      </c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</sheetData>
  <sheetProtection/>
  <mergeCells count="6">
    <mergeCell ref="A5:D5"/>
    <mergeCell ref="A6:D6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view="pageBreakPreview" zoomScale="60" zoomScalePageLayoutView="0" workbookViewId="0" topLeftCell="A1">
      <selection activeCell="D1" sqref="D1:D16384"/>
    </sheetView>
  </sheetViews>
  <sheetFormatPr defaultColWidth="9.00390625" defaultRowHeight="12.75"/>
  <cols>
    <col min="1" max="1" width="5.625" style="13" customWidth="1"/>
    <col min="2" max="2" width="36.125" style="13" customWidth="1"/>
    <col min="3" max="3" width="14.875" style="13" customWidth="1"/>
    <col min="4" max="4" width="15.625" style="13" hidden="1" customWidth="1"/>
    <col min="5" max="5" width="18.75390625" style="13" customWidth="1"/>
    <col min="6" max="16384" width="9.125" style="13" customWidth="1"/>
  </cols>
  <sheetData>
    <row r="1" spans="1:2" ht="12.75">
      <c r="A1" s="12" t="s">
        <v>101</v>
      </c>
      <c r="B1" s="12" t="str">
        <f>'bev-int'!B1</f>
        <v>melléklet a …/2024. (.  .) önkormányzati rendelethez</v>
      </c>
    </row>
    <row r="3" spans="2:6" ht="12.75">
      <c r="B3" s="1108" t="s">
        <v>802</v>
      </c>
      <c r="C3" s="1108"/>
      <c r="D3" s="1108"/>
      <c r="E3" s="144"/>
      <c r="F3" s="144"/>
    </row>
    <row r="4" spans="2:6" ht="12.75">
      <c r="B4" s="144"/>
      <c r="C4" s="144"/>
      <c r="D4" s="144"/>
      <c r="E4" s="144"/>
      <c r="F4" s="144"/>
    </row>
    <row r="6" s="76" customFormat="1" ht="12.75" thickBot="1"/>
    <row r="7" spans="2:7" s="84" customFormat="1" ht="12.75" thickBot="1">
      <c r="B7" s="773" t="s">
        <v>57</v>
      </c>
      <c r="C7" s="774" t="s">
        <v>16</v>
      </c>
      <c r="D7" s="775" t="s">
        <v>459</v>
      </c>
      <c r="E7" s="83"/>
      <c r="F7" s="83"/>
      <c r="G7" s="83"/>
    </row>
    <row r="8" spans="2:4" s="85" customFormat="1" ht="12">
      <c r="B8" s="772" t="s">
        <v>17</v>
      </c>
      <c r="C8" s="1035">
        <f>SUM(C10,C13,C17,C21)</f>
        <v>55216212</v>
      </c>
      <c r="D8" s="1035">
        <f>SUM(D10,D13,D17,D21)</f>
        <v>55216212</v>
      </c>
    </row>
    <row r="9" spans="2:4" s="85" customFormat="1" ht="12">
      <c r="B9" s="533"/>
      <c r="C9" s="1036"/>
      <c r="D9" s="1036"/>
    </row>
    <row r="10" spans="2:4" s="86" customFormat="1" ht="12">
      <c r="B10" s="534" t="s">
        <v>18</v>
      </c>
      <c r="C10" s="1037">
        <f>SUM(C11:C12)</f>
        <v>55216212</v>
      </c>
      <c r="D10" s="1037">
        <f>SUM(D11:D12)</f>
        <v>55216212</v>
      </c>
    </row>
    <row r="11" spans="2:4" s="84" customFormat="1" ht="12">
      <c r="B11" s="535" t="s">
        <v>282</v>
      </c>
      <c r="C11" s="1038">
        <v>53081212</v>
      </c>
      <c r="D11" s="1038">
        <v>53081212</v>
      </c>
    </row>
    <row r="12" spans="2:4" s="84" customFormat="1" ht="12">
      <c r="B12" s="536" t="s">
        <v>636</v>
      </c>
      <c r="C12" s="1039">
        <v>2135000</v>
      </c>
      <c r="D12" s="1039">
        <v>2135000</v>
      </c>
    </row>
    <row r="13" spans="2:4" s="86" customFormat="1" ht="12">
      <c r="B13" s="534" t="s">
        <v>19</v>
      </c>
      <c r="C13" s="1037">
        <f>SUM(C14:C15)</f>
        <v>0</v>
      </c>
      <c r="D13" s="1037">
        <f>SUM(D14:D15)</f>
        <v>0</v>
      </c>
    </row>
    <row r="14" spans="2:4" s="84" customFormat="1" ht="12">
      <c r="B14" s="535"/>
      <c r="C14" s="1039"/>
      <c r="D14" s="1039"/>
    </row>
    <row r="15" spans="2:4" s="84" customFormat="1" ht="12">
      <c r="B15" s="535"/>
      <c r="C15" s="1039"/>
      <c r="D15" s="1039"/>
    </row>
    <row r="16" spans="2:4" s="84" customFormat="1" ht="12">
      <c r="B16" s="535"/>
      <c r="C16" s="1039"/>
      <c r="D16" s="1039"/>
    </row>
    <row r="17" spans="2:4" s="84" customFormat="1" ht="12">
      <c r="B17" s="534" t="s">
        <v>20</v>
      </c>
      <c r="C17" s="1037">
        <f>SUM(C18:C19)</f>
        <v>0</v>
      </c>
      <c r="D17" s="1037">
        <f>SUM(D18:D19)</f>
        <v>0</v>
      </c>
    </row>
    <row r="18" spans="2:4" s="84" customFormat="1" ht="12">
      <c r="B18" s="535"/>
      <c r="C18" s="1039"/>
      <c r="D18" s="1039"/>
    </row>
    <row r="19" spans="2:4" s="84" customFormat="1" ht="12">
      <c r="B19" s="535"/>
      <c r="C19" s="1039"/>
      <c r="D19" s="1039"/>
    </row>
    <row r="20" spans="2:4" s="84" customFormat="1" ht="12">
      <c r="B20" s="535"/>
      <c r="C20" s="1039"/>
      <c r="D20" s="1039"/>
    </row>
    <row r="21" spans="2:4" s="84" customFormat="1" ht="12">
      <c r="B21" s="534" t="s">
        <v>21</v>
      </c>
      <c r="C21" s="1037">
        <f>SUM(C22)</f>
        <v>0</v>
      </c>
      <c r="D21" s="1037">
        <f>SUM(D22)</f>
        <v>0</v>
      </c>
    </row>
    <row r="22" spans="2:4" s="84" customFormat="1" ht="12">
      <c r="B22" s="535"/>
      <c r="C22" s="1039"/>
      <c r="D22" s="1039"/>
    </row>
    <row r="23" spans="2:4" s="84" customFormat="1" ht="12">
      <c r="B23" s="535"/>
      <c r="C23" s="1039"/>
      <c r="D23" s="1039"/>
    </row>
    <row r="24" spans="2:4" s="85" customFormat="1" ht="12">
      <c r="B24" s="532" t="s">
        <v>22</v>
      </c>
      <c r="C24" s="1040">
        <f>SUM(C26,C29)</f>
        <v>65100000</v>
      </c>
      <c r="D24" s="1040">
        <f>SUM(D26,D29)</f>
        <v>65100000</v>
      </c>
    </row>
    <row r="25" spans="2:4" s="85" customFormat="1" ht="12">
      <c r="B25" s="534"/>
      <c r="C25" s="1037"/>
      <c r="D25" s="1037"/>
    </row>
    <row r="26" spans="2:4" s="86" customFormat="1" ht="12">
      <c r="B26" s="534" t="s">
        <v>23</v>
      </c>
      <c r="C26" s="1037">
        <f>SUM(C27)</f>
        <v>0</v>
      </c>
      <c r="D26" s="1037">
        <f>SUM(D27)</f>
        <v>0</v>
      </c>
    </row>
    <row r="27" spans="2:4" s="84" customFormat="1" ht="12">
      <c r="B27" s="535"/>
      <c r="C27" s="1039"/>
      <c r="D27" s="1039"/>
    </row>
    <row r="28" spans="2:4" s="84" customFormat="1" ht="12">
      <c r="B28" s="535"/>
      <c r="C28" s="1039"/>
      <c r="D28" s="1039"/>
    </row>
    <row r="29" spans="2:6" s="84" customFormat="1" ht="12">
      <c r="B29" s="534" t="s">
        <v>24</v>
      </c>
      <c r="C29" s="1037">
        <f>SUM(C30:C34)</f>
        <v>65100000</v>
      </c>
      <c r="D29" s="1037">
        <f>SUM(D30:D34)</f>
        <v>65100000</v>
      </c>
      <c r="F29" s="525"/>
    </row>
    <row r="30" spans="2:4" s="84" customFormat="1" ht="22.5">
      <c r="B30" s="771" t="s">
        <v>680</v>
      </c>
      <c r="C30" s="1038">
        <v>65100000</v>
      </c>
      <c r="D30" s="1038">
        <v>65100000</v>
      </c>
    </row>
    <row r="31" spans="2:4" s="84" customFormat="1" ht="12">
      <c r="B31" s="536"/>
      <c r="C31" s="1038"/>
      <c r="D31" s="1038"/>
    </row>
    <row r="32" spans="2:4" s="84" customFormat="1" ht="12">
      <c r="B32" s="536"/>
      <c r="C32" s="1038"/>
      <c r="D32" s="1038"/>
    </row>
    <row r="33" spans="2:4" s="84" customFormat="1" ht="12">
      <c r="B33" s="536"/>
      <c r="C33" s="1038"/>
      <c r="D33" s="1038"/>
    </row>
    <row r="34" spans="2:4" s="84" customFormat="1" ht="12">
      <c r="B34" s="536"/>
      <c r="C34" s="1038"/>
      <c r="D34" s="1038"/>
    </row>
    <row r="35" spans="2:4" s="84" customFormat="1" ht="12">
      <c r="B35" s="535"/>
      <c r="C35" s="1039"/>
      <c r="D35" s="1039"/>
    </row>
    <row r="36" spans="2:4" s="86" customFormat="1" ht="12">
      <c r="B36" s="534" t="s">
        <v>21</v>
      </c>
      <c r="C36" s="1037">
        <f>SUM(C37)</f>
        <v>0</v>
      </c>
      <c r="D36" s="1037">
        <f>SUM(D37)</f>
        <v>0</v>
      </c>
    </row>
    <row r="37" spans="2:4" s="86" customFormat="1" ht="12">
      <c r="B37" s="534"/>
      <c r="C37" s="1037"/>
      <c r="D37" s="1037"/>
    </row>
    <row r="38" spans="2:4" s="84" customFormat="1" ht="12">
      <c r="B38" s="535"/>
      <c r="C38" s="1039"/>
      <c r="D38" s="1039"/>
    </row>
    <row r="39" spans="2:5" s="86" customFormat="1" ht="12.75" thickBot="1">
      <c r="B39" s="537" t="s">
        <v>25</v>
      </c>
      <c r="C39" s="1041">
        <f>C8+C24</f>
        <v>120316212</v>
      </c>
      <c r="D39" s="1041">
        <f>D8+D24</f>
        <v>120316212</v>
      </c>
      <c r="E39" s="526"/>
    </row>
    <row r="40" spans="3:4" s="76" customFormat="1" ht="12">
      <c r="C40" s="744"/>
      <c r="D40" s="179"/>
    </row>
    <row r="41" spans="3:4" s="76" customFormat="1" ht="12">
      <c r="C41" s="744"/>
      <c r="D41" s="179"/>
    </row>
    <row r="42" spans="3:4" s="76" customFormat="1" ht="12">
      <c r="C42" s="744"/>
      <c r="D42" s="179"/>
    </row>
    <row r="43" spans="3:4" s="76" customFormat="1" ht="12">
      <c r="C43" s="179"/>
      <c r="D43" s="179"/>
    </row>
    <row r="44" spans="3:4" s="76" customFormat="1" ht="12">
      <c r="C44" s="179"/>
      <c r="D44" s="179"/>
    </row>
    <row r="45" spans="3:4" s="76" customFormat="1" ht="12">
      <c r="C45" s="179"/>
      <c r="D45" s="179"/>
    </row>
    <row r="46" spans="3:4" s="76" customFormat="1" ht="12">
      <c r="C46" s="179"/>
      <c r="D46" s="179"/>
    </row>
    <row r="47" spans="3:4" s="76" customFormat="1" ht="12">
      <c r="C47" s="179"/>
      <c r="D47" s="179"/>
    </row>
    <row r="48" spans="3:4" s="76" customFormat="1" ht="12">
      <c r="C48" s="179"/>
      <c r="D48" s="179"/>
    </row>
    <row r="49" spans="3:4" s="76" customFormat="1" ht="12">
      <c r="C49" s="179"/>
      <c r="D49" s="179"/>
    </row>
    <row r="50" s="76" customFormat="1" ht="12"/>
    <row r="51" s="76" customFormat="1" ht="12"/>
  </sheetData>
  <sheetProtection/>
  <mergeCells count="1">
    <mergeCell ref="B3:D3"/>
  </mergeCells>
  <printOptions horizontalCentered="1"/>
  <pageMargins left="0.17" right="0.7480314960629921" top="1.1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Fodor Kornélia</cp:lastModifiedBy>
  <cp:lastPrinted>2024-03-11T08:06:17Z</cp:lastPrinted>
  <dcterms:created xsi:type="dcterms:W3CDTF">2015-06-02T11:43:29Z</dcterms:created>
  <dcterms:modified xsi:type="dcterms:W3CDTF">2024-03-11T08:06:49Z</dcterms:modified>
  <cp:category/>
  <cp:version/>
  <cp:contentType/>
  <cp:contentStatus/>
</cp:coreProperties>
</file>